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Projects\Active\FA1910 Service Fees in 2019-20\7. Production\finals\Excel Files\"/>
    </mc:Choice>
  </mc:AlternateContent>
  <xr:revisionPtr revIDLastSave="0" documentId="13_ncr:1_{897201E5-703B-40ED-AF1E-5C04136A263D}" xr6:coauthVersionLast="45" xr6:coauthVersionMax="45" xr10:uidLastSave="{00000000-0000-0000-0000-000000000000}"/>
  <bookViews>
    <workbookView xWindow="-120" yWindow="-120" windowWidth="29040" windowHeight="15840" xr2:uid="{F21164EE-0E49-4145-821E-839B5F94E34E}"/>
  </bookViews>
  <sheets>
    <sheet name="Fees" sheetId="1" r:id="rId1"/>
  </sheets>
  <definedNames>
    <definedName name="_xlnm._FilterDatabase" localSheetId="0" hidden="1">Fees!$A$2:$G$1221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49" i="1" l="1"/>
  <c r="F417" i="1" l="1"/>
  <c r="E908" i="1" l="1"/>
  <c r="F620" i="1" l="1"/>
  <c r="E1221" i="1" l="1"/>
  <c r="E1220" i="1"/>
  <c r="E1218" i="1"/>
  <c r="E1217" i="1"/>
  <c r="E1215" i="1"/>
  <c r="E1191" i="1"/>
  <c r="E1188" i="1"/>
  <c r="E1185" i="1"/>
  <c r="E1183" i="1"/>
  <c r="E1181" i="1"/>
  <c r="E1180" i="1"/>
  <c r="E1178" i="1"/>
  <c r="E1174" i="1"/>
  <c r="E1173" i="1"/>
  <c r="E1171" i="1"/>
  <c r="E1170" i="1"/>
  <c r="E1143" i="1"/>
  <c r="E1126" i="1"/>
  <c r="E1076" i="1"/>
  <c r="F1057" i="1"/>
  <c r="F1056" i="1"/>
  <c r="F1055" i="1"/>
  <c r="E1055" i="1"/>
  <c r="F1054" i="1"/>
  <c r="F1053" i="1"/>
  <c r="F1052" i="1"/>
  <c r="F1051" i="1"/>
  <c r="F1050" i="1"/>
  <c r="F1049" i="1"/>
  <c r="E1049" i="1"/>
  <c r="F1021" i="1"/>
  <c r="F1020" i="1"/>
  <c r="F1019" i="1"/>
  <c r="F1017" i="1"/>
  <c r="E1015" i="1"/>
  <c r="E1012" i="1"/>
  <c r="D753" i="1"/>
  <c r="D752" i="1"/>
  <c r="D751" i="1"/>
  <c r="D750" i="1"/>
  <c r="D749" i="1"/>
  <c r="D748" i="1"/>
  <c r="D747" i="1"/>
  <c r="E714" i="1"/>
  <c r="E541" i="1"/>
  <c r="F413" i="1"/>
  <c r="F412" i="1"/>
  <c r="F411" i="1"/>
  <c r="F409" i="1"/>
  <c r="F408" i="1"/>
  <c r="F407" i="1"/>
  <c r="F405" i="1"/>
  <c r="F404" i="1"/>
  <c r="F403" i="1"/>
  <c r="F402" i="1"/>
  <c r="F401" i="1"/>
  <c r="F400" i="1"/>
  <c r="F399" i="1"/>
  <c r="F398" i="1"/>
  <c r="F397" i="1"/>
  <c r="F396" i="1"/>
  <c r="F395" i="1"/>
  <c r="F394" i="1"/>
  <c r="F393" i="1"/>
  <c r="F392" i="1"/>
  <c r="F391" i="1"/>
  <c r="F390" i="1"/>
  <c r="F389" i="1"/>
  <c r="F388" i="1"/>
  <c r="F346" i="1"/>
  <c r="E346" i="1"/>
  <c r="F345" i="1"/>
  <c r="E345" i="1"/>
  <c r="F344" i="1"/>
  <c r="E344" i="1"/>
  <c r="F343" i="1"/>
  <c r="E343" i="1"/>
  <c r="E342" i="1"/>
  <c r="E341" i="1"/>
  <c r="E325" i="1"/>
  <c r="E321" i="1"/>
  <c r="E320" i="1"/>
  <c r="E319" i="1"/>
  <c r="E318" i="1"/>
  <c r="E317" i="1"/>
  <c r="E31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F266" i="1"/>
  <c r="E266" i="1" s="1"/>
  <c r="E265" i="1"/>
  <c r="E264" i="1"/>
  <c r="E263" i="1"/>
  <c r="E262" i="1"/>
  <c r="E261" i="1"/>
  <c r="E260" i="1"/>
  <c r="E259" i="1"/>
  <c r="E258" i="1"/>
  <c r="E257" i="1"/>
  <c r="E256" i="1"/>
  <c r="E255" i="1"/>
  <c r="E254" i="1"/>
  <c r="E253" i="1"/>
  <c r="E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7" i="1"/>
  <c r="E136" i="1"/>
  <c r="E135" i="1"/>
  <c r="E134" i="1"/>
  <c r="E133" i="1"/>
  <c r="F132" i="1"/>
  <c r="E132" i="1" s="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alcChain>
</file>

<file path=xl/sharedStrings.xml><?xml version="1.0" encoding="utf-8"?>
<sst xmlns="http://schemas.openxmlformats.org/spreadsheetml/2006/main" count="5234" uniqueCount="2229">
  <si>
    <t>Name of Service Fee, License or Permit</t>
  </si>
  <si>
    <t>Fee Rate ($) in 2018-19</t>
  </si>
  <si>
    <t xml:space="preserve"> Revenue ($) in 2018-19</t>
  </si>
  <si>
    <t>Ministry of Agriculture, Food and Rural Affairs</t>
  </si>
  <si>
    <t>Tile Licenses</t>
  </si>
  <si>
    <t>Between $50.00 and $250.00</t>
  </si>
  <si>
    <t>Mail</t>
  </si>
  <si>
    <t>The Tile Drainage Installation Act provides for the licensing of persons and equipment for the installation of drainage works.  Fees are variable depending on duration (e.g. multi-year or one-year)</t>
  </si>
  <si>
    <t>Livestock Medicines Class License / Animal for Research License</t>
  </si>
  <si>
    <t>Between $75 and $100</t>
  </si>
  <si>
    <t>Livestock Medicine Licenses under the Livestock Medicines Act for the selling of livestock medicines (non-veterinary prescription drugs)
Registration of Research Facilities (for example universities or independent companies) and licensing of Supply Facilities under the Animals for Research Act to conduct any type of research involving animals</t>
  </si>
  <si>
    <t>Livestock Auction Markets - Community Sales</t>
  </si>
  <si>
    <t>Between $25.00 and $1,500.00 per facility</t>
  </si>
  <si>
    <t xml:space="preserve">Owner of the facility in which livestock is sold must be licensed to engage in the business of operating a community sale. Fees are variable depending on size of facility. </t>
  </si>
  <si>
    <t>Farm Implement Dealer Registration</t>
  </si>
  <si>
    <t xml:space="preserve">Annual registration fees for Dealerships and Manufacturing Companies ie: sellers of any equipment or machinery designed and used for agriculture or horticulture.  </t>
  </si>
  <si>
    <t>Farm Implement Distributor Registration</t>
  </si>
  <si>
    <t>Beef Cattle Financial Protection - Livestock Dealer</t>
  </si>
  <si>
    <t>License Fees for Livestock Dealers i.e. persons purchasing or selling cattle for the purpose of slaughter for the production of beef or further feeding for the production of beef</t>
  </si>
  <si>
    <t>Dairy Inspection Milk and Cream Grader</t>
  </si>
  <si>
    <t>Mail/In-person</t>
  </si>
  <si>
    <t xml:space="preserve">Requirement of the Milk Act for individuals who grade milk in a farm bulk tank to the standards under the Act to complete a Plant Milk and Cream Graders course  </t>
  </si>
  <si>
    <t>Non Shopkeepers License Fees</t>
  </si>
  <si>
    <t>Apply for, renew or change of ownership of a license to distribute dairy products from processor to retail. Fees are variable depending on duration (e.g. multi-year or one-year and renewal period).</t>
  </si>
  <si>
    <t>Dairy Processing License - Operation of a Plant</t>
  </si>
  <si>
    <t>Apply for, renew or change of ownership of a licence to open a dairy processing plant</t>
  </si>
  <si>
    <t>Meat Plant License Fees - Operator Slaughter</t>
  </si>
  <si>
    <t>License fee to operate a provincially licensed meat plant.  Fees are variable depending on duration (e.g. multi-year or one-year)</t>
  </si>
  <si>
    <t>AgriStability Application Fees</t>
  </si>
  <si>
    <t>Mail/In-person/Online</t>
  </si>
  <si>
    <t xml:space="preserve">The Annual Cost Share or ACS fees are  for the national AgriStability program which helps cover administrative costs of the program.  The fee is a requirement under the Multilateral Framework Agreement for the Federal-Provincial Canadian Agricultural Partnership (CAP). This fee is collected by Agricorp and represents the provincial portion that is sent to OMAFRA. This fee is allocated to the federal and provincial government on a 60:40 cost share (i.e. $33 attributed to the federal government and $22 to the province).
</t>
  </si>
  <si>
    <t>Seminar and Conference Fees</t>
  </si>
  <si>
    <t>Varies</t>
  </si>
  <si>
    <t>These fees are non recurring pertaining to some seminar / conferences that are conducted on an as needed basis and used to motiviate participation by providing value add and partial event expenses. These fees are only nominal and do not help cover all expense of the events / seminars.</t>
  </si>
  <si>
    <t>Ministry of the Environment, Conservation and Parks</t>
  </si>
  <si>
    <t>Drinking Water Testing Service Licence</t>
  </si>
  <si>
    <t>Between $1,000.00 and $2,000.00</t>
  </si>
  <si>
    <t>A holder of a drinking-water testing license or an eligible laboratory is required to pay an annual fee to be licensed as a drinking-water testing laboratory under s.157 of the Safe Drinking Water Act, 2002.</t>
  </si>
  <si>
    <t>Environmental Activity and Sector Registry Fees</t>
  </si>
  <si>
    <t>Between $1,190.00 and $2,353.00</t>
  </si>
  <si>
    <t>Online</t>
  </si>
  <si>
    <t>Fees to businesses if they are planning to release pollutants into the air, land or water OR store, transport or dispose of waste. The aim of environmental approvals is to set rules for these activities in a way that helps protect the natural environment.  The registry is for business activities that pose minimal risk to the environment and human health, and are already regulated by pre-set rules.</t>
  </si>
  <si>
    <t>Environmental Compliance Approvals</t>
  </si>
  <si>
    <t>Between $100.00 and $60,000.00</t>
  </si>
  <si>
    <t>Mail/Online</t>
  </si>
  <si>
    <t>Fees to businesses if they are planning to release pollutants into the air, land or water OR store, transport or dispose of waste. The aim of environmental approvals is to set rules for these activities in a way that helps protect the natural environment.  This approval specifically covers emissions and discharges related to air, noise, waste or sewage. $684,636 of the $4,038,911 collected in 2018-19 relates to Transfer of Review.The report does not include the 548 transactions related to Transfer of Review collected by municipalities.</t>
  </si>
  <si>
    <t>Permit to Take Water</t>
  </si>
  <si>
    <t>Between $750.00 and $3,000.00</t>
  </si>
  <si>
    <t>In Ontario, anyone who takes more than 50,000 litres of water a day from a lake, river, stream or groundwater source, must obtain a PTTW from the ministry (with a few exceptions). The 2007 Minister's requirement for fees expressly exempted fees for applications by a farmer for agricultural irrigation, for habitat (wetlands) conservation purposes, or a first application from a previously grandfathered user.</t>
  </si>
  <si>
    <t>Pesticide Licenses</t>
  </si>
  <si>
    <t>Between $90.00 and $200.00</t>
  </si>
  <si>
    <t>Under the Pesticides Act (O. Reg. 63/09), MOECC regulates the sale, use, transportation, storage and disposal of pesticides. You need to be certified, trained and/or licenced to sell (or transfer), buy, or apply pesticides in Ontario.</t>
  </si>
  <si>
    <t>Renewable Energy Approval Fees</t>
  </si>
  <si>
    <t>Between $300.00 and $56,458.00</t>
  </si>
  <si>
    <t xml:space="preserve">Fees to businesses if they are planning to release pollutants into the air, land or water OR store, transport or dispose of waste. The aim of environmental approvals is to set rules for these activities in a way that helps protect the natural environment.  This approval is needed for most solar, wind or bio-energy projects. </t>
  </si>
  <si>
    <t>Hazardous Waste Fees</t>
  </si>
  <si>
    <t>Between $5.00 and $50.00</t>
  </si>
  <si>
    <t>1. 38,820 registrations
2. 269,738 manifests
3. 266,248 tonnes of hazardous waste</t>
  </si>
  <si>
    <t>The Hazardous Waste program tracks the generation, movement and disposal of hazardous and liquid industrial waste as mandated by Regulation 347 under the Environmental Protection Act (EPA). 
The regulatory fees consist of:
1. $50 initial registration / annual re-registration fee
2. $5 per manifest (i.e. a movement document listing the wastes and quantities shipped from point of generation, the carrier moving the waste, to the final disposal site).
3. $30 per tonne of hazardous waste</t>
  </si>
  <si>
    <t xml:space="preserve">Integrated Pest Management Training </t>
  </si>
  <si>
    <t xml:space="preserve">Between $73.00 and $80.30 </t>
  </si>
  <si>
    <t>N/A</t>
  </si>
  <si>
    <t>Under the Pesticides Act (O. Reg. 63/09), one of the requirements to buy and use Class 12 pesticides is that a person must successfully complete the Integrated Pest Management (IPM) Course for Corn and Soybeans and become certified.</t>
  </si>
  <si>
    <t>New Environmental Technology Fees</t>
  </si>
  <si>
    <t>Fees collected for evaluation and issuance of Certificate of Technology Assessment by ministry staff for new environmental technologies.</t>
  </si>
  <si>
    <t>Water Bottling</t>
  </si>
  <si>
    <t>$500.00/million litres</t>
  </si>
  <si>
    <t>672 million litres (12 invoices)</t>
  </si>
  <si>
    <t>Water bottlers with permits to take water must pay $500 for every million litres of groundwater taken. Transaction data reflects an estimated volume of water.</t>
  </si>
  <si>
    <t>Water Charges Fee - High Consumption</t>
  </si>
  <si>
    <t>$3.71/million litres</t>
  </si>
  <si>
    <t>55,424 million litres (184 invoices)</t>
  </si>
  <si>
    <t>To recover a portion of the costs the Government of Ontario incurs in the administration of the Ontario Water Resources Act (OWRA) and any other Act for the purpose of promoting the conservation, protection and management of Ontario’s waters and their efficient and sustainable use. Transaction data reflects an estimated volume of water.</t>
  </si>
  <si>
    <t>Well Contractor and Tech Exam Fees</t>
  </si>
  <si>
    <t xml:space="preserve">Well contractors and well technicians are required under the Ontario Water Resources Act (Regulation 903) to take an examination set by the ministry in order to qualify for a licence. </t>
  </si>
  <si>
    <t>Well Contractor Licenses</t>
  </si>
  <si>
    <t xml:space="preserve">Well contractors  are required  under the Ontario Water Resources Act (Regulation 903) to be licensed  by the Ministry to conduct work on water wells. </t>
  </si>
  <si>
    <t>Well Technician Licenses</t>
  </si>
  <si>
    <t>Between $10.00 and $25.00</t>
  </si>
  <si>
    <t>Well technicians are required  under the Ontario Water Resources Act (Regulation 903) to be licensed  by the Ministry to conduct work on water wells. 
$10.00 for first  class of licence
plus $5.00/additional class of licence</t>
  </si>
  <si>
    <t>Drive Clean Test Fees</t>
  </si>
  <si>
    <t>Between $5.50 and $15.00</t>
  </si>
  <si>
    <t>Test fees charged to Drive Clean Facilities for emissions tests completed for motorists at accredited, privately owned Drive Clean Facilities. The Ministry electronically collects $5.50 per passed Light Duty Vehicle retest and $15 per passed Heavy Duty Vehicle test.</t>
  </si>
  <si>
    <t>Toxics Substance Reduction Planners Licencing</t>
  </si>
  <si>
    <t>Between $75.00 and $1,250.00</t>
  </si>
  <si>
    <t>Licensing for planners to assist regulated facilities in meeting their legal obligations to have their toxics plans certified by a planner.</t>
  </si>
  <si>
    <t>Water / Wastewater Operator Certification Program Fees</t>
  </si>
  <si>
    <t>Between $25.00 and $475.00</t>
  </si>
  <si>
    <t>Fax, mail or in-person (payment only);  Online (course registration only)</t>
  </si>
  <si>
    <t>Mandatory certification of Water/Wastewater Operators as per O.Reg 128/04 and 129/04.</t>
  </si>
  <si>
    <t>Ministry of the Attorney General</t>
  </si>
  <si>
    <t>Court File Inspection</t>
  </si>
  <si>
    <t>In-person</t>
  </si>
  <si>
    <t>Small Claims_Inspection of a court file by any other person, per file</t>
  </si>
  <si>
    <t>Attendence In Court</t>
  </si>
  <si>
    <t>Small Claims_Fees for Witness: For attendance in court, unless item 2 applies, per day</t>
  </si>
  <si>
    <t>Certificate Of Judgment Fees</t>
  </si>
  <si>
    <t>Small Claims_Issuing a certificate of judgment</t>
  </si>
  <si>
    <t>Summons Issuing Fees</t>
  </si>
  <si>
    <t>Small Claims_Issuing a summons to a witness</t>
  </si>
  <si>
    <t>Forwarding Court Files</t>
  </si>
  <si>
    <t>Small Claims_Forwarding a court file to Divisional Court for appeal</t>
  </si>
  <si>
    <t>Making up and forwarding papers, documents and exhibits</t>
  </si>
  <si>
    <t>Small Claims_Making up and forwarding papers, documents and exhibits</t>
  </si>
  <si>
    <t>Retrieval From Storage of a Court File</t>
  </si>
  <si>
    <t>Small Claims_Retrieval from storage of a court file</t>
  </si>
  <si>
    <t>Writ of Delivery Enforcement</t>
  </si>
  <si>
    <t>Small Claims_Baliffs: For each attempt, whether successful or not, to enforce a writ of delivery</t>
  </si>
  <si>
    <t>Enforcement of Order or Judgment from Ontario Court of Justice</t>
  </si>
  <si>
    <t>Small Claims_Receiving for enforcement a process from the Ontario Court of Justice or an order or judgment as provided by statute</t>
  </si>
  <si>
    <t>Filing a defence</t>
  </si>
  <si>
    <t>Small Claims_Filing a defence</t>
  </si>
  <si>
    <t>Filing of a notice of objection in an application under RSLA</t>
  </si>
  <si>
    <t>Small Claims_On the filing of a notice of objection in an application under RSLA</t>
  </si>
  <si>
    <t>Issuing a writ of delivery, a writ of seizure and sale or a notice of examination</t>
  </si>
  <si>
    <t>Small Claims_Issuing a writ of delivery, a writ of seizure and sale or a notice of examination</t>
  </si>
  <si>
    <t>Initial Certificate Under RSLA</t>
  </si>
  <si>
    <t>Small Claims_On the issue of an initial certificate under RSLA</t>
  </si>
  <si>
    <t>Final Certificate Under RSLA</t>
  </si>
  <si>
    <t>Small Claims_On the issue of a final certificate under RSLA</t>
  </si>
  <si>
    <t>Writ of Seizure under RSLA</t>
  </si>
  <si>
    <t>Small Claims_On the issue of a writ of seizure under RSLA</t>
  </si>
  <si>
    <t>Default Judgment Requests</t>
  </si>
  <si>
    <t>Small Claims_Filing of a request for default judgment by an infrequent claimant</t>
  </si>
  <si>
    <t>Notice of motion</t>
  </si>
  <si>
    <t>Small Claims_Filing a notice of motion served on another party, a notice of motion without notice or a notice of motion for a consent order (except a notice of motion under the Wages Act)</t>
  </si>
  <si>
    <t>Small Claims_Baliffs: For each attempt, whether successful or not, to enforce a writ of seizure and sale of personal property, sale is necessary</t>
  </si>
  <si>
    <t>Default Judgment Requests - frequent Claimant</t>
  </si>
  <si>
    <t>Small Claims_Filing of a request for default judgment by a frequent claimant</t>
  </si>
  <si>
    <t>Filing of a claim</t>
  </si>
  <si>
    <t>Small Claims_Filing of a claim by an infrequent claimant</t>
  </si>
  <si>
    <t>Filing of a defendant’s claim</t>
  </si>
  <si>
    <t>Small Claims_Filing of a defendant’s claim</t>
  </si>
  <si>
    <t>Issuing a notice of garnishment</t>
  </si>
  <si>
    <t>Small Claims_Issuing a notice of garnishment</t>
  </si>
  <si>
    <t>Renewal of notice of garnishment</t>
  </si>
  <si>
    <t>Small Claims_Renewal of notice of garnishment</t>
  </si>
  <si>
    <t>Fixing date for a trial or assessment - infequent claimant</t>
  </si>
  <si>
    <t>Small Claims_Fixing of a date for a trial or an assessment hearing by an infrequent claimant</t>
  </si>
  <si>
    <t>Filing application under RSLA</t>
  </si>
  <si>
    <t>Small Claims_On the filing of an application under RSLA</t>
  </si>
  <si>
    <t>Fixing date for a trial or assessment - frequent claimant</t>
  </si>
  <si>
    <t>Small Claims_Fixing of a date for a trial or an assessment hearing by a frequent claimant</t>
  </si>
  <si>
    <t>Filing of a claim - Frequent claimant</t>
  </si>
  <si>
    <t>Small Claims_Filing of a claim by a frequent claimant</t>
  </si>
  <si>
    <t>Making copies of documents - Not requiring certification</t>
  </si>
  <si>
    <t>Family_Making copies of documents not requiring certification, per page</t>
  </si>
  <si>
    <t>Making copies of documents - Requiring certification</t>
  </si>
  <si>
    <t>Famly_ Making copies of documents requiring certification, per page</t>
  </si>
  <si>
    <t>CD of a hearing</t>
  </si>
  <si>
    <t>Family_for a copy of a CD of a digital recording of a hearing (for each additional day)</t>
  </si>
  <si>
    <t>Certificate issuance not more than five pages</t>
  </si>
  <si>
    <t>SCJ Family_On the issue of a certificate with not more than five pages of copies of the Court document annexed</t>
  </si>
  <si>
    <t>Issue of summons to a witness</t>
  </si>
  <si>
    <t>SCJ Family_On the issue of a summons to a witness</t>
  </si>
  <si>
    <t>Family_For a copy of a CD of a digital recording of a hearing</t>
  </si>
  <si>
    <t>SCJ Family_For making up and forwarding papers, documents and exhibits and the transportation costs</t>
  </si>
  <si>
    <t>Filing an answer - non divorce claim</t>
  </si>
  <si>
    <t>SCJ Family_On the filing of an answer which does not include a claim for divorce</t>
  </si>
  <si>
    <t>Filing an application</t>
  </si>
  <si>
    <t>SCJ Family_On the filing of an application</t>
  </si>
  <si>
    <t>Filing an answer - divorce claim</t>
  </si>
  <si>
    <t>SCJ Family_On the filing of an answer where the answer includes a request for a divorce by a respondent</t>
  </si>
  <si>
    <t>Placing an application on the list for hearing</t>
  </si>
  <si>
    <t>SCJ Family_On the placing of an application on the list for hearing</t>
  </si>
  <si>
    <t>Writ of execution or order</t>
  </si>
  <si>
    <t>For filing, refiling or renewing a writ of execution or order which a sheriff is liable or required to enforce and for delivering a copy of the writ or order or a renewal of it to the land registrar of a land titles</t>
  </si>
  <si>
    <t>Service or act ordered by court</t>
  </si>
  <si>
    <t>Enforcement_For any service or act ordered by a court for which no fee is provided, for each hour or part of an hour performing the service of doing the act</t>
  </si>
  <si>
    <t>Filing/renewing writ of exucution/order</t>
  </si>
  <si>
    <t>Enforcement_Filing/renewing writ of execution/order; no delivery of copy to land registrar</t>
  </si>
  <si>
    <t>Deposit of will or codicil</t>
  </si>
  <si>
    <t>For the deposit of a will or codicil for safekeeping</t>
  </si>
  <si>
    <t>Certificate of estate trustee</t>
  </si>
  <si>
    <t>For a certificate of succeeding estate trustee or a certificate of estate trustee during litigation</t>
  </si>
  <si>
    <t>Copies of documents - not requiring certification</t>
  </si>
  <si>
    <t>Civil_Making copies of documents not requiring certification, per page</t>
  </si>
  <si>
    <t>Copies of documents - requiring certification</t>
  </si>
  <si>
    <t>Civil_ Making copies of documents requiring certification, per page</t>
  </si>
  <si>
    <t>Inspection of a court file - agreement with AG</t>
  </si>
  <si>
    <t>Civil_Inspection of a court file by a person who has entered into an agreement with the AG for the bulk inspection of files, per file</t>
  </si>
  <si>
    <t>Inspection of a court file - other</t>
  </si>
  <si>
    <t>Civil_Inspection of a court file by any other person, per file</t>
  </si>
  <si>
    <t>Civil_for a copy of a CD of a digital recording of a hearing (for each additional day)</t>
  </si>
  <si>
    <t xml:space="preserve">Taking of affidavit </t>
  </si>
  <si>
    <t>Civil_Taking of affidavit by commissioner for taking affidavits</t>
  </si>
  <si>
    <t>Civil_For a copy of a CD of a digital recording of a hearing</t>
  </si>
  <si>
    <t>Issue Summons to Witness</t>
  </si>
  <si>
    <t>Civil_Issue Summons to Witness</t>
  </si>
  <si>
    <t>Issue Certificate other than Certificate of Search by Registrar</t>
  </si>
  <si>
    <t>Civil_Issue Certificate other than Certificate of Search by Registrar</t>
  </si>
  <si>
    <t>Issue a commission</t>
  </si>
  <si>
    <t>Civil_Issue A commission</t>
  </si>
  <si>
    <t>Assessment of costs</t>
  </si>
  <si>
    <t>Civil_An assessment of costs</t>
  </si>
  <si>
    <t>Issue a writ of execution</t>
  </si>
  <si>
    <t>Civil_Issue a writ of execution</t>
  </si>
  <si>
    <t>RSLA - Issuing a writ of seizure</t>
  </si>
  <si>
    <t>Civil_RSLA - Issuing a writ of seizure</t>
  </si>
  <si>
    <t>Retrieval of a court file</t>
  </si>
  <si>
    <t>Civil_Retrieval from storage of a court file</t>
  </si>
  <si>
    <t>Objection to accounts</t>
  </si>
  <si>
    <t>Civil_Notice of Objection to Accounts</t>
  </si>
  <si>
    <t>Objection, other than objection to pass accounts</t>
  </si>
  <si>
    <t>Civil_Notice of Objection, other than notice of objection to pass accounts</t>
  </si>
  <si>
    <t>Notice of Commencement of Proceedings</t>
  </si>
  <si>
    <t>Civil_Request for Notice of Commencement of Proceedings</t>
  </si>
  <si>
    <t>Signing order directing solicitor client assessment- client</t>
  </si>
  <si>
    <t>Civil_Signing order directing solicitor client assessment- client</t>
  </si>
  <si>
    <t>Affidavit</t>
  </si>
  <si>
    <t>Civil_Filing Affidavit under s. 11 of Bulk Sales Act</t>
  </si>
  <si>
    <t>Civil_Making up &amp; forwarding papers, documents &amp; exhibits (plus transportation costs)</t>
  </si>
  <si>
    <t>Statement of claims</t>
  </si>
  <si>
    <t>In-person/Online</t>
  </si>
  <si>
    <t>Civil_CLA - If claim, crossclaim or 3rd party claim does not exceed $6000- issuing statement of claim, crossclaim, counterclaim or 3rd party claim</t>
  </si>
  <si>
    <t>Filing Request to Redeem or Request for Sale</t>
  </si>
  <si>
    <t>Civil_Filing Request to Redeem or Request for Sale</t>
  </si>
  <si>
    <t>Jury Notice</t>
  </si>
  <si>
    <t>Civil_Jury Notice in Civil Proceeding</t>
  </si>
  <si>
    <t>Certificate of action</t>
  </si>
  <si>
    <t>Civil_CLA - If claim, crossclaim or 3rd party claim exceeds $6000, issuing a certificate of action</t>
  </si>
  <si>
    <t>RSLA - Issuing an initial certificate</t>
  </si>
  <si>
    <t>Civil_RSLA - Issuing an initial certificate</t>
  </si>
  <si>
    <t>RSLA - Issuing a final certificate</t>
  </si>
  <si>
    <t>Civil_RSLA - Issuing a final certificate</t>
  </si>
  <si>
    <t xml:space="preserve">Notice of appointment </t>
  </si>
  <si>
    <t>Civil_ Signing notice of appointment of assessment of cost under the Rules of Civil Procedure</t>
  </si>
  <si>
    <t>Notice of Appeal</t>
  </si>
  <si>
    <t>Civil_Filing Notice of Appeal to an Appellate Court of a final order of a Small Claims Court</t>
  </si>
  <si>
    <t>Appointment with registrar</t>
  </si>
  <si>
    <t>Civil_Obtaining appointment with registrar for settlement of an order</t>
  </si>
  <si>
    <t>Notice of Garnishment</t>
  </si>
  <si>
    <t>Civil_Issue a Notice of Garnishment</t>
  </si>
  <si>
    <t>Notice of renewal of garnishment</t>
  </si>
  <si>
    <t>Civil_A notice of renewal of garnishment</t>
  </si>
  <si>
    <t>Notice of objection</t>
  </si>
  <si>
    <t>Civil_RSLA - Filing a notice of objection</t>
  </si>
  <si>
    <t>Statement of defence</t>
  </si>
  <si>
    <t>Civil_CLA - If claim, crossclaim or 3rd party claim exceeds $6000, filing statement of defence</t>
  </si>
  <si>
    <t>Notice of Motion</t>
  </si>
  <si>
    <t>Civil_Filing Notice of Motion</t>
  </si>
  <si>
    <t>Notice of Return of Motion</t>
  </si>
  <si>
    <t>Civil_Filing Notice of Return of Motion</t>
  </si>
  <si>
    <t>Default Judgment by Registrar</t>
  </si>
  <si>
    <t>Civil_Filing Default Judgment by Registrar</t>
  </si>
  <si>
    <t>Notice of Intent to Defend</t>
  </si>
  <si>
    <t>Civil_Filing a Notice of Intent to Defend</t>
  </si>
  <si>
    <t>Statement of Defence or Answer</t>
  </si>
  <si>
    <t>Civil_Filing a statement of Defence or Answer (where no Notice of Intent to Defend has been filed)</t>
  </si>
  <si>
    <t>Signing order directing solicitor client assessment - solicitor</t>
  </si>
  <si>
    <t>Civil_Signing order directing solicitor client assessment-obtained by lawyer</t>
  </si>
  <si>
    <t>Application, other than application to pass accounts</t>
  </si>
  <si>
    <t>Civil_Application, other than application to pass accounts</t>
  </si>
  <si>
    <t>Issue Statement of Claim &amp; Notice of Action</t>
  </si>
  <si>
    <t>Civil_Issue Statement of Claim &amp; Notice of Action</t>
  </si>
  <si>
    <t>Issue Notice of Application</t>
  </si>
  <si>
    <t>Civil_Issue Notice of Application</t>
  </si>
  <si>
    <t>Issue 3rd or Subsequent Party Claim</t>
  </si>
  <si>
    <t>Civil_Issue 3rd or Subsequent Party Claim</t>
  </si>
  <si>
    <t>RSLA - Filing an application</t>
  </si>
  <si>
    <t>Civil_RSLA -Filing an application</t>
  </si>
  <si>
    <t>Notice of appeal or cross appeal</t>
  </si>
  <si>
    <t>Civil_Filing Notice of Appeal or cross appeal  from an Interlocutory Order</t>
  </si>
  <si>
    <t xml:space="preserve">Notice of Appeal to an Appellate Court </t>
  </si>
  <si>
    <t>Civil_Filing Notice of Appeal to an Appellate Court of a final order of any court or Tribunal</t>
  </si>
  <si>
    <t>Signing order directing a reference</t>
  </si>
  <si>
    <t>Civil_Signing order directing a reference</t>
  </si>
  <si>
    <t>Application of Estate Trustee to Pass Accounts</t>
  </si>
  <si>
    <t>Civil_Application of Estate Trustee to Pass Accounts</t>
  </si>
  <si>
    <t>Filing Trial Record</t>
  </si>
  <si>
    <t>Civil_Filing Trial Record (first time only)</t>
  </si>
  <si>
    <t>Perfecting an Appeal</t>
  </si>
  <si>
    <t>For perfecting an appeal or judicial review application</t>
  </si>
  <si>
    <t>Filing a trial record (claim greater than $6000)</t>
  </si>
  <si>
    <t>Civil_CLA -  If claim, crossclaim or 3rd party claim exceeds $6000, filing a trial record</t>
  </si>
  <si>
    <t>Serving of document fees</t>
  </si>
  <si>
    <t>For up to three attempts, whether or not successful to serve a document, for each person to be served</t>
  </si>
  <si>
    <t>Copies of documents</t>
  </si>
  <si>
    <t>For making copies of documents not requiring certification per page</t>
  </si>
  <si>
    <t>Search for writs, per name fees</t>
  </si>
  <si>
    <t>For a search for writs, per name searched</t>
  </si>
  <si>
    <t>Writ details report</t>
  </si>
  <si>
    <t>$6.35 to a maximum $63.30 per name searched</t>
  </si>
  <si>
    <t>For each report showing the details of a writ, lien or order or for a copy of a writ, lien or order</t>
  </si>
  <si>
    <t xml:space="preserve">Enforcement of a writ </t>
  </si>
  <si>
    <t>Each attempt to enforce writ of delivery, writ of sequestration, order of interim recovery of personal property, writ of seizure or direction to seizure  under Repair and Storage Liens Act (RSLA)</t>
  </si>
  <si>
    <t>Enforcement of write of seizer and sale</t>
  </si>
  <si>
    <t>For each attempt, whether or no sucessful, to enforece a writ of seizure and sale or an order directing a sale</t>
  </si>
  <si>
    <t>Enforcement of other writ of execution</t>
  </si>
  <si>
    <t>For each attempt, whether or not Sucessessful, to enforce any other writ of execution or order</t>
  </si>
  <si>
    <t>Preparation of Schedule of Distribution</t>
  </si>
  <si>
    <t>For preparing a schedule of distribution under the Creditors' Relief Act, per writ or notice of garnishment listed on the schedule</t>
  </si>
  <si>
    <t>Calculation for statisfaction of writs and garnishments</t>
  </si>
  <si>
    <t>For a calculation for statisfaction of writs and garnishments, per writ or notice of garnishment</t>
  </si>
  <si>
    <t>Making copies of documents requireing certifiation per page</t>
  </si>
  <si>
    <t xml:space="preserve"> AGCO Provincial Fee - Break open tickets</t>
  </si>
  <si>
    <t>4.46% of tickets sold</t>
  </si>
  <si>
    <t>Provincial fee (levy) on Break Open Tickets sold.</t>
  </si>
  <si>
    <t>AGCO - Lotteries</t>
  </si>
  <si>
    <t xml:space="preserve">Fees to conduct charitable lottery schemes. Typically, these may include bingos, raffles, break open tickets and social gaming events held by charitable or religious organizations. </t>
  </si>
  <si>
    <t>Cannabis Retail Expression of Interest Lottery Fee</t>
  </si>
  <si>
    <t>Fee to enter the lottery to determine who may apply for Cannabis Retail Operator Licences.</t>
  </si>
  <si>
    <t>New Cannabis Retail Operator Licence (licence valid for 2 years)</t>
  </si>
  <si>
    <t>Fee to operate a new retail store and sell recreational cannabis.</t>
  </si>
  <si>
    <t>New Cannabis Retail Manager Licence (licence valid for 2 years)</t>
  </si>
  <si>
    <t>Fee to licence a new manager of an authorized retail cannabis store</t>
  </si>
  <si>
    <t>New Cannabis Retail Store Authorization (licence valid for 2 years)</t>
  </si>
  <si>
    <t>Authorization charged to operate a new cannabis retail store.</t>
  </si>
  <si>
    <t>Authorization to sell beer, wine and cider in a Grocery Store - Category A Retail Store (valid for two years)</t>
  </si>
  <si>
    <t>Authorization charged to large grocers to sell beer, wine and cider in their stores.</t>
  </si>
  <si>
    <t>Authorization to sell beer, wine and cider in a Grocery Store - Category B Retail Store (valid for two years)</t>
  </si>
  <si>
    <t>Authorization charged to small grocers to sell beer, wine and cider in their stores.</t>
  </si>
  <si>
    <t>Authorization to sell beer, wine and cider in a Grocery Store - Category B Retail Store (valid for four years)</t>
  </si>
  <si>
    <t>Authorization to sell beer, wine and cider in a Grocery Store - Category A Retail Store (valid for four years)</t>
  </si>
  <si>
    <t>Transfer Application (various licences)</t>
  </si>
  <si>
    <t>Fee charged for transfer applications for a liquor sales license, manufacturer's licences or ferment on premise facilities licence.</t>
  </si>
  <si>
    <t>Transfer (Corporate Rollover) Application (various licences)</t>
  </si>
  <si>
    <t>Fee charged for the corporate rollover application for a liquor sales license, manufacturer's licence or ferment on premise facilities licence.</t>
  </si>
  <si>
    <t>Temporary Transfer (various licences)</t>
  </si>
  <si>
    <t>Fee charged for a temporary one year transfer of a liquor sales license, manufacturer's licence or ferment on premise facilities licence.</t>
  </si>
  <si>
    <t>Transfer Application — Manufacturer's "By the Glass" Licence</t>
  </si>
  <si>
    <t>Fee charged for a transfer application for a manufacturer's "By the Glass" sales licence.</t>
  </si>
  <si>
    <t>Transfer Application - liquor service delivery</t>
  </si>
  <si>
    <t>Fee charged to transfer the application of a liquor service delivery licence.</t>
  </si>
  <si>
    <t>Manufacturer of Beer — New/Renewal Applications (Licence valid for 2 year)</t>
  </si>
  <si>
    <t>Fee charged to the manufacturer of beer for a new or renewed licence.</t>
  </si>
  <si>
    <t>Manufacturer of Beer — New/Renewal Applications (Licence valid for 4 year)</t>
  </si>
  <si>
    <t xml:space="preserve"> AGCO_Brewery_Provincial Basic Fee</t>
  </si>
  <si>
    <t>Provincial fee (levy) on Brewery</t>
  </si>
  <si>
    <t>Manufacturer of Wine — New/Renewal Application (Licence valid for 2 years)</t>
  </si>
  <si>
    <t>Fee charged to the manufacturer of wine for a new or renewed license for 2 years.</t>
  </si>
  <si>
    <t>Manufacturer of Wine — New/Renewal Application (Licence valid for 4 years)</t>
  </si>
  <si>
    <t>Fee charged to the manufacturer of wine for a new or renewed license for 4 years.</t>
  </si>
  <si>
    <t>Manufacturer of Wine (individual store) — New/Renewal Application. (Authorization valid for 2 years)</t>
  </si>
  <si>
    <t>Fee charged to an individual store manufacturing wine for a new or renewed 2 year licence.</t>
  </si>
  <si>
    <t>Manufacturer of Wine (individual store) — New/Renewal Application. (Authorization valid for 4 years)</t>
  </si>
  <si>
    <t>Fee charged to an individual store manufacturing wine for a new or renewed 4 year licence.</t>
  </si>
  <si>
    <t>Manufacturer of Spirits — New/Renewal Application (Licence valid for 2 years)</t>
  </si>
  <si>
    <t>Fee charged for a new/renewed application for manufacturers of Spirits.</t>
  </si>
  <si>
    <t>Manufacturer of Spirits — New/Renewal Application (Licence valid for 4 years)</t>
  </si>
  <si>
    <t>Licence to Represent a Manufacturer — New/Renewal Application (Licence valid for 2 years)</t>
  </si>
  <si>
    <t>Fee charged for a new or renewed licence to represent a manufacturer</t>
  </si>
  <si>
    <t>Licence to Represent a Manufacturer — New/Renewal Application (Licence valid for 4 years)</t>
  </si>
  <si>
    <t>Sale Special Occasion Permit</t>
  </si>
  <si>
    <t>A Sales SOP is issued when money is collected for the sale of alcohol either directly or indirectly.</t>
  </si>
  <si>
    <t>No Sale Special Occasion Permit</t>
  </si>
  <si>
    <t>A No Sale SOP is issued when alcohol is being served without charge or when no money is collected for alcohol- either directly or indirectly</t>
  </si>
  <si>
    <t>Auction Authorization</t>
  </si>
  <si>
    <t>Fee to allow alcohol to be auctioned.</t>
  </si>
  <si>
    <t>Category 1 Gaming Assistant - Charitable gaming site</t>
  </si>
  <si>
    <t>Fee to license an employee with Significant Supervisory or Decision-Making Responsibility.</t>
  </si>
  <si>
    <t>Category 2 Gaming Assistant Charitable gaming site</t>
  </si>
  <si>
    <t>Fee to license an employee without Significant Supervisory or Decision-Making Responsibility.</t>
  </si>
  <si>
    <t>Category 1 Gaming Assistant - Charitable Gaming</t>
  </si>
  <si>
    <t>Category 2 Gaming Assistant - Charitable Gaming</t>
  </si>
  <si>
    <t>Replacement Certificate - Commercial Gaming Supplier or Gaming Assistant</t>
  </si>
  <si>
    <t>Fee to replace the certificate of registration as a commercial supplier or employee.</t>
  </si>
  <si>
    <t>Replacement Certificate - Gaming Assistant (Photo ID only)</t>
  </si>
  <si>
    <t>Replacement Certificate — Gaming Assistant (Photo ID only).</t>
  </si>
  <si>
    <t>Operator - Charitable Gaming Site  (4 or more events / week)</t>
  </si>
  <si>
    <t>Fee for bingo halls operating 4 or more events for week.</t>
  </si>
  <si>
    <t>Operator - Charitable Gaming Site (3 or less events / week)</t>
  </si>
  <si>
    <t>Fee for bingo halls operating no more than 3 events per week.</t>
  </si>
  <si>
    <t>Gaming-Related Supplier - Gaming Equipment / Services</t>
  </si>
  <si>
    <t>Fee for providing charitable gaming equipment / related services for gaming events.</t>
  </si>
  <si>
    <t>Gaming-Related Supplier - Manufacturer of Charitable Gaming Equipment</t>
  </si>
  <si>
    <t>Fee for manufacturing charitable gaming related equipment.</t>
  </si>
  <si>
    <t>Operator - Charitable Gaming Site (4 or more events/week) (Licence valid for 1 year)</t>
  </si>
  <si>
    <t>Operator - Charitable Gaming Site (4 or more events/week)(license valid for 2 years)</t>
  </si>
  <si>
    <t>Operator - Charitable Gaming Site (3 or less weeks/week) (Licence valid for 1 year)</t>
  </si>
  <si>
    <t>Operator - Charitable Gaming Site (3 or less events / week)  (Licence valid for 2 years)</t>
  </si>
  <si>
    <t>Gaming-Related Supplier - Gaming Equipment / Services  (Licence valid for 1  year)</t>
  </si>
  <si>
    <t>Gaming-Related Supplier - Gaming Equipment / Services   (Licence valid for 2 years)</t>
  </si>
  <si>
    <t>Gaming-Related Supplier - Manufacturer of Charitable Gaming Equipment (Licence valid for 1 year)</t>
  </si>
  <si>
    <t>Gaming-Related Supplier - Manufacturer of Charitable Gaming Equipment  (Licence valid for 2 years)</t>
  </si>
  <si>
    <t>Operator - Casino Facility Gaming Site (Licence valid for 1 year)</t>
  </si>
  <si>
    <t>Fee for operating of a Casino Facility</t>
  </si>
  <si>
    <t>Operator - Casino Facility (Licence valid for 2  years)</t>
  </si>
  <si>
    <t>Fee for operating of a Casino Facility.</t>
  </si>
  <si>
    <t>Operator - Casino Facility</t>
  </si>
  <si>
    <t>Gaming-Related Supplier - Manufacturer of Casino Facility Equipment</t>
  </si>
  <si>
    <t>Fee for manufacturing Casino Facility related equipment.</t>
  </si>
  <si>
    <t>Non-Gaming-Related Supplier</t>
  </si>
  <si>
    <t>Fee for providing goods or services that relate to the construction, furnishing, repair, maintenance or business of a Casino Facility.</t>
  </si>
  <si>
    <t>Trade Union</t>
  </si>
  <si>
    <t>Fee for falling under the meaning of "Trade Union" in the Labour Relations Act, 1995 and intending to represent registered gaming assistants employed by a casino slot machine facility.</t>
  </si>
  <si>
    <t>Gaming-Related Supplier - Supplier of Gaming Services and Equipment</t>
  </si>
  <si>
    <t>Fee for  providing goods or services that relate to Casino Facility equipment.</t>
  </si>
  <si>
    <t>Gaming-Related Supplier - Manufacturer of Casino Facility  Equipment (Licence valid for 1 year)</t>
  </si>
  <si>
    <t>Gaming-Related Supplier - Manufacturer of Casino Facility Equipment (Licence valid for 2 years)</t>
  </si>
  <si>
    <t>Non-Gaming-Related Supplier (Licence valid for 1  year)</t>
  </si>
  <si>
    <t>Non-Gaming-Related Supplier  (Licence valid for 2 years)</t>
  </si>
  <si>
    <t>Trade Union (Licence valid for 1 year)</t>
  </si>
  <si>
    <t>Trade Union (Licence valid for 2 years)</t>
  </si>
  <si>
    <t>Gaming-Related Supplier - Supplier of Gaming Services and Equipment (Licence valid for 1  year)</t>
  </si>
  <si>
    <t>Gaming-Related Supplier - Supplier of Gaming Services and Equipment (Licence valid for 2 years)</t>
  </si>
  <si>
    <t>Category 1 Gaming Assistant - Casino Facility  (Licence valid for 1 year)</t>
  </si>
  <si>
    <t>Category 1 Gaming Assistant - Casino Facility   (Licence valid for 2 years)</t>
  </si>
  <si>
    <t>Category 2 Gaming Assistant - Casino Facility  (Licence valid for 1 year)</t>
  </si>
  <si>
    <t>Category 2 Gaming Assistant - Casino Facility   (Licence valid for 2 years)</t>
  </si>
  <si>
    <t>Category 1 Gaming Assistant - Charitable Gaming  (Licence valid for 1  year)</t>
  </si>
  <si>
    <t>Category 1 Gaming Assistant - Charitable Gaming (Licence valid for 2 years)</t>
  </si>
  <si>
    <t>Category 2 Gaming Assistant - Charitable Gaming  (Licence valid for 1  year)</t>
  </si>
  <si>
    <t>Category 2 Gaming Assistant - Charitable Gaming (Licence valid for 2 years)</t>
  </si>
  <si>
    <t>Category 1 Gaming Assistant - Racetrack</t>
  </si>
  <si>
    <t>Category 2 Gaming Assistant - Racetrack</t>
  </si>
  <si>
    <t>Category 1 Gaming Assistant - Casino Facility</t>
  </si>
  <si>
    <t>Category 2 Gaming Assistant -Casino Facility</t>
  </si>
  <si>
    <t>Category 1 Gaming Assistant - Slot Machine Facility</t>
  </si>
  <si>
    <t>Category 2 Gaming Assistant - Slot Machine Facility</t>
  </si>
  <si>
    <t>Liquor sales license -Renewal Application(licence valid for 2 years)</t>
  </si>
  <si>
    <t>Fee charged for a renewal application of a liquor sales license.</t>
  </si>
  <si>
    <t>Liquor sales license -Renewal Application  (licence valid for 4 years)</t>
  </si>
  <si>
    <t>Liquor service delivery -Renewal Application (Licence valid for 2 years)</t>
  </si>
  <si>
    <t>Fee charged for a renewal application of a liquor service delivery licence.</t>
  </si>
  <si>
    <t>Liquor service delivery - Renewal Application (Licence valid for 4 years)</t>
  </si>
  <si>
    <t>Golf Course Endorsement - New or Renewal Application (Licence valid for 2 years)</t>
  </si>
  <si>
    <t>Fee charged for a new or renewal of a golf course endorsement.</t>
  </si>
  <si>
    <t>Golf Course Endorsement - New or Renewal Application (Licence valid for 4 years)</t>
  </si>
  <si>
    <t>Ferment on premise facilities - Renewal Application (Licence valid for 2 years)</t>
  </si>
  <si>
    <t>Fee charged  for a renewal application for a ferment on premise facilities licence.</t>
  </si>
  <si>
    <t>Ferment on premise - Renewal Application  facilities (Licence valid for 4 years)</t>
  </si>
  <si>
    <t>Fee charged for a renewal  application for a ferment on premise facilities licence.</t>
  </si>
  <si>
    <t>Liquor sales license - New Application (licence valid for 2 years)</t>
  </si>
  <si>
    <t>Fee charged for a new liquor sales license application.</t>
  </si>
  <si>
    <t>Liquor sales license - New Application (licence valid for 4 years)</t>
  </si>
  <si>
    <t>Liquor sales licence - New &amp; reinstatement -Application (exempt from public notice / licence valid for 2 years)</t>
  </si>
  <si>
    <t>Fee charged for a new &amp; reinstatement application for a liquor sales licence that is exempt from public notice.</t>
  </si>
  <si>
    <t>Liquor sales licence - New Application (exempt from public notice / licence valid for 4 years)</t>
  </si>
  <si>
    <t>Fee charged for a new application that is exempt from public notice.</t>
  </si>
  <si>
    <t>Manufacturer´s Limited Liquor Sales Licence (by-the-glass) new/renewal wine (licence valid 2 yrs.)</t>
  </si>
  <si>
    <t>Fee charged for a new or renewed by-the-glass wine licence.</t>
  </si>
  <si>
    <t>Manufacturer´s Limited Liquor Sales Licence (by-the-glass) new/renewal wine (licence valid 4 yrs.)</t>
  </si>
  <si>
    <t>Manufacturer´s Limited Liquor Sales Licence (by-the-glass) new/renewal beer (licence valid 2 yr.)</t>
  </si>
  <si>
    <t>Fee charged for a new or renewed by-the-glass beer licence.</t>
  </si>
  <si>
    <t>Liquor sales license -Renewal Application (licence valid for 3 years)</t>
  </si>
  <si>
    <t>Manufacturer´s Limited Liquor Sales Licence (by-the-glass) new/renewal beer (licence valid 4 yr.)</t>
  </si>
  <si>
    <t>New Application - ferment on premise facilities (Licence valid for 2 years)</t>
  </si>
  <si>
    <t>Fee charged for a new application licence to ferment on premise facilities.</t>
  </si>
  <si>
    <t>New Application - ferment on premise facilities (Licence valid for 4 years)</t>
  </si>
  <si>
    <t>New Application - liquor service delivery  (Licence valid for 2 years)</t>
  </si>
  <si>
    <t>Fee charged for a new liquor service delivery licence.</t>
  </si>
  <si>
    <t>New Application - liquor service delivery  (Licence valid for 4 years)</t>
  </si>
  <si>
    <t>Liquor service delivery - Renewal Application (Licence valid for 3 years)</t>
  </si>
  <si>
    <t>Fee charged to renew the application of a liquor service delivery licence.</t>
  </si>
  <si>
    <t>Ferment on premise facilities - Renewal Application (Licence valid for 3 years)</t>
  </si>
  <si>
    <t>Fee charged to renew the application for a ferment on premise facilities licence.</t>
  </si>
  <si>
    <t>Change of Establishment/Business Name (Note: Fee waived if name change is part of a renewal or transfer application)</t>
  </si>
  <si>
    <t>Fee charged for changing the establishment/business name on a liquor sales license, manufacturer licence or ferment on premise facilities licence.</t>
  </si>
  <si>
    <t>Golf Course Endorsement — Renewal Application (Licence valid for 3 years)</t>
  </si>
  <si>
    <t>Fee charged for a  renewal of a golf course endorsement.</t>
  </si>
  <si>
    <t>Mini bar - New Application (Licence valid for 2 years)</t>
  </si>
  <si>
    <t>Fee charged for a new mini bar licence application.</t>
  </si>
  <si>
    <t>Mini bar - New Application (Licence valid for 4 years)</t>
  </si>
  <si>
    <t>Mini bar - Renewal Application (Licence valid for 2 years)</t>
  </si>
  <si>
    <t>Fee charged to renew a mini bar licence.</t>
  </si>
  <si>
    <t>Liquor sales license - New Application (exempt from public notice / licence valid for 2 years)</t>
  </si>
  <si>
    <t>Fee charged for a new liquor sales license application that is exempt from public notice.</t>
  </si>
  <si>
    <t>Mini bar - Renewal Application (Licence valid for 4 years)</t>
  </si>
  <si>
    <t>Liquor sales license - New Application (reinstatement of expired licence / licence valid for 2 years)</t>
  </si>
  <si>
    <t>Fee charged for reinstating an expired liquor sales licence.</t>
  </si>
  <si>
    <t>Golf Course Endorsement — New Application (Licence valid for 2 years)</t>
  </si>
  <si>
    <t>Fee charged for a new application for a golf course endorsement.</t>
  </si>
  <si>
    <t>Fee charged for a new or renewed 2 year  by-the-glass wine licence.</t>
  </si>
  <si>
    <t>Manufacturer´s Limited Liquor Sales Licence (by-the-glass) new/renewal beer (licence valid 1 yr.)</t>
  </si>
  <si>
    <t>Fee charged for a new or renewed 1 year  by-the-glass beer licence.</t>
  </si>
  <si>
    <t>New Application -  liquor service delivery (Licence valid for 2 years)</t>
  </si>
  <si>
    <t>Changes or Additions to Existing Licensed Areas</t>
  </si>
  <si>
    <t>Fee charged for changes or additions to existing licensed areas.</t>
  </si>
  <si>
    <t>Changes or Additions to Existing Licensed Areas  (exempt from public notice)</t>
  </si>
  <si>
    <t>Fee charged for additions to existing licensed areas exempt from public notice.</t>
  </si>
  <si>
    <t xml:space="preserve">Assessment Review Board Residential Tax Appeal Fee </t>
  </si>
  <si>
    <t>Fee charged per application for individuals requesting property tax appeal</t>
  </si>
  <si>
    <t>Assessment Review Board Residential Tax Appeal Fee - Efile</t>
  </si>
  <si>
    <t>online</t>
  </si>
  <si>
    <t>Assessment Review Board Non Residential Tax Appeal Fee</t>
  </si>
  <si>
    <t>Fee charged per application for businesses requesting property tax appeal</t>
  </si>
  <si>
    <t>Assessment Review Board Non Residential Tax Appeal Fee - Efile</t>
  </si>
  <si>
    <t>Assessment Review Board Tax Appeal Fee</t>
  </si>
  <si>
    <t>Fee charged per application for requesting property tax appeals</t>
  </si>
  <si>
    <t>Local Planning Appeal Tribunal Appeals Fee</t>
  </si>
  <si>
    <t>LPAT Appeals Fee</t>
  </si>
  <si>
    <t>Landlord and Tenant Board Application Fee - Act Application</t>
  </si>
  <si>
    <t>A1 Determine Whether Act Applies (Landlord)</t>
  </si>
  <si>
    <t>Landlord and Tenant Board Application Fee - Sublet or Assignment</t>
  </si>
  <si>
    <t>A2 Sublet or Assignment (Landlord)</t>
  </si>
  <si>
    <t>Landlord and Tenant Board Application Fee - Combined Application</t>
  </si>
  <si>
    <t>A3 Combined Application (Landlord)</t>
  </si>
  <si>
    <t>Landlord and Tenant Board Application Fee - Vary Rent Reduction</t>
  </si>
  <si>
    <t>A4 Vary Rent Reduction Amount (Landlord)</t>
  </si>
  <si>
    <t xml:space="preserve">Landlord and Tenant Board Application Fee - Non-payment of Rent </t>
  </si>
  <si>
    <t>L1 Termination and Non-Payment of Rent (Landlord)</t>
  </si>
  <si>
    <t>Landlord and Tenant Board Application Fee - Non-payment of Rent (efile)</t>
  </si>
  <si>
    <t>L1 Termination and Non-Payment of Rent (Landlord) efile</t>
  </si>
  <si>
    <t>Landlord and Tenant Board Application Fee - Eviction</t>
  </si>
  <si>
    <t>L2 Terminate Tenancy &amp; Evict (Landlord)</t>
  </si>
  <si>
    <t>Landlord and Tenant Board Application Fee - Eviction (efile)</t>
  </si>
  <si>
    <t>L2 Terminate Tenancy &amp; Evict (Landlord) efile</t>
  </si>
  <si>
    <t>Landlord and Tenant Board Application Fee - Termination</t>
  </si>
  <si>
    <t>L3 Termination-Tenant gave Notice (Landlord)</t>
  </si>
  <si>
    <t>Landlord and Tenant Board Application Fee - Failed Settlement</t>
  </si>
  <si>
    <t>L4 Term. Tenancy: Failed Settlement (Landlord)</t>
  </si>
  <si>
    <t>Landlord and Tenant Board Application Fee  - Rent Increase Above Guidelines</t>
  </si>
  <si>
    <t>L5 Rent Increase Above Guidelines (Landlord)</t>
  </si>
  <si>
    <t>Landlord and Tenant Board Application Fee - Rent Increase Above Guidelines (Additional Units)</t>
  </si>
  <si>
    <t>L5 Rent Increase Above Guidelines (Landlord) - Additional Units Above the First 10 Units</t>
  </si>
  <si>
    <t>Landlord and Tenant Board Application Fee - Review of Work Order</t>
  </si>
  <si>
    <t>L6 Review of Provincial Work Order (Landlord)</t>
  </si>
  <si>
    <t>Landlord and Tenant Board Application Fee - Transfer Tenant to Care Home</t>
  </si>
  <si>
    <t>L7 Transfer Tenant to Care Home (Landlord)</t>
  </si>
  <si>
    <t>Landlord and Tenant Board Application Fee - Tenant Change Locks</t>
  </si>
  <si>
    <t>L8 Tenant Change Locks (Landlord)</t>
  </si>
  <si>
    <t>Landlord and Tenant Board Application Fee - Collect Rent</t>
  </si>
  <si>
    <t>L9 Application to Collect Rent (Landlord)</t>
  </si>
  <si>
    <t>A1 Determine Whether Act Applies (Tenant)</t>
  </si>
  <si>
    <t>A2 Sublet or Assignment (Tenant)</t>
  </si>
  <si>
    <t>A3 Combined Application (Tenant)</t>
  </si>
  <si>
    <t>A4 Vary Rent Reduction Amount (Tenant)</t>
  </si>
  <si>
    <t>Landlord and Tenant Board Application Fee - Rebate</t>
  </si>
  <si>
    <t>T1 Rebate (Tenant)</t>
  </si>
  <si>
    <t>Landlord and Tenant Board Application Fee - Tenant Rights</t>
  </si>
  <si>
    <t>T2 Tenant Rights (Tenant)</t>
  </si>
  <si>
    <t>Landlord and Tenant Board Application Fee - Tenant Rights (efile)</t>
  </si>
  <si>
    <t>T2 Tenant Rights (Tenant) efile</t>
  </si>
  <si>
    <t>Landlord and Tenant Board Application Fee - Rent Reduction</t>
  </si>
  <si>
    <t>T3 Rent Reduction (Tenant)</t>
  </si>
  <si>
    <t>Landlord and Tenant Board Application Fee - Landlord Non-Compliance</t>
  </si>
  <si>
    <t>T4 LL did not comply with an Agreement (Tenant)</t>
  </si>
  <si>
    <t>T5 Bad Faith Notice of Termination (Tenant)</t>
  </si>
  <si>
    <t>Landlord and Tenant Board Application Fee - Maintenance</t>
  </si>
  <si>
    <t>T6 Maintenance (Tenant)</t>
  </si>
  <si>
    <t>Landlord and Tenant Board Application Fee - Maintenance (efile)</t>
  </si>
  <si>
    <t>T6 Maintenance (Tenant) efile</t>
  </si>
  <si>
    <t>Landlord and Tenant Board Application Fee - Suite Meter</t>
  </si>
  <si>
    <t>T7 Application about Suite Meter (Tenant)</t>
  </si>
  <si>
    <t>Landlord and Tenant Board Application Fee - Review Order</t>
  </si>
  <si>
    <t>Request to Review Order</t>
  </si>
  <si>
    <t>Landlord and Tenant Board Application Fee - Eviction/Collection</t>
  </si>
  <si>
    <t>C1 Application to End the Occupancy and Evict the Member based on Non-Payment of Regular Monthly Housing Charges and to Collect the Housing Charges that the Co-op Member Owes</t>
  </si>
  <si>
    <t>Landlord and Tenant Board Application Fee - Combine Co-op Applications</t>
  </si>
  <si>
    <t>Combine Co-op Applications</t>
  </si>
  <si>
    <t>Landlord and Tenant Board Application Fee - End Occupancy/Eviction</t>
  </si>
  <si>
    <t>C2 Application to End the Occupancy of the Member Unit and Evict the Member</t>
  </si>
  <si>
    <t>Landlord and Tenant Board Application Fee - End Occupancy/Eviction (based on member's consent or notice)</t>
  </si>
  <si>
    <t>C3 Application to End the Occupancy of the Member Unit and Evict the Member – Based on the Member’s Consent or Notice</t>
  </si>
  <si>
    <t>Landlord and Tenant Board Application Fee - End Occupancy/Eviction (member failed to meet conditions of settlement)</t>
  </si>
  <si>
    <t>C4 Application to End the Occupancy of the member Unit and Evict the Member because the Member failed to Meet Conditions of a Settlement/Order</t>
  </si>
  <si>
    <t>Landlord and Tenant Board Application Fee - Review Order (Co-op)</t>
  </si>
  <si>
    <t>Request to Review Order (Co-op)</t>
  </si>
  <si>
    <t>Landlord and Tenant Board Application Fee - Additional Units</t>
  </si>
  <si>
    <t>Tenant Applications - Additional Units</t>
  </si>
  <si>
    <t xml:space="preserve"> Licence Appeal Tribunal General Application Filing Fee</t>
  </si>
  <si>
    <t>Application Filing Fee (LAT GEN)</t>
  </si>
  <si>
    <t xml:space="preserve"> Licence Appeal Tribunal  - Automobile Accident Benefits Service  Application Filing Fee</t>
  </si>
  <si>
    <t>Application Filing Fee (LAT AABS)</t>
  </si>
  <si>
    <t>Family Divorce E-Filing: filing an application</t>
  </si>
  <si>
    <t>Family Divorce E-Filing: filing of an application</t>
  </si>
  <si>
    <t>Family Divorce E-Filing: Filing an answer</t>
  </si>
  <si>
    <t>Family Divorce E-Filing: Filing an answer to divorce application</t>
  </si>
  <si>
    <t>Family Divorce E-Filing: placing an application on list</t>
  </si>
  <si>
    <t>Family Divorce E-Filing:On the placing of an application on the list for hearing</t>
  </si>
  <si>
    <t>For preparing and filing a consolidation order</t>
  </si>
  <si>
    <t>Statement of defence or counterclaim</t>
  </si>
  <si>
    <t>On the issue of a statement of defence and  counterclaim adding party</t>
  </si>
  <si>
    <t>Filing of a statement of defence</t>
  </si>
  <si>
    <t>On the filing of a statement of defence, a defence to counterclaim, a defence to crossclaim or a third party defence (if no notice of intent to defend has been filed)</t>
  </si>
  <si>
    <t>Filing of a notice of appearance</t>
  </si>
  <si>
    <t>On the filing of a notice of appearance</t>
  </si>
  <si>
    <t>Estate matters: For a certificate of succeeding estate trustee or a certificate of estate trustee during litigation</t>
  </si>
  <si>
    <t>Filing of a notice of motion</t>
  </si>
  <si>
    <t>In a family law appeal, on the filing of a notice of motion served on another party, a notice of motion without notice, a notice of motion for a consent order or a notice of return of motion</t>
  </si>
  <si>
    <t>Filing of a notice of motion for leave to appeal</t>
  </si>
  <si>
    <t>On the filing of a notice of motion for leave to appeal in a family law case</t>
  </si>
  <si>
    <t>Ministry of Children, Community and Social Services</t>
  </si>
  <si>
    <t>Director's Statement of Arrears (DSOA) Fee</t>
  </si>
  <si>
    <t>FRO - $25 fee for providing second or subsequent commissioned DSOA.  Payment of this fee is required before the service is rendered.</t>
  </si>
  <si>
    <t>Re-filing Fee</t>
  </si>
  <si>
    <t>FRO - $50 fee for refiling a case that had previously been withdrawn.  The fee is generally paid at the time of the refiling.</t>
  </si>
  <si>
    <t>Direct Payment Fee</t>
  </si>
  <si>
    <t>Cannot request – this is applied as per decision to conduct case enforcement.</t>
  </si>
  <si>
    <t>FRO - $100 fee for an adjustment required as a result of a direct payment that did not go through FRO. Direct payments can cause accounting inaccuracies and unnecessary enforcement.  This fee is not imposed on direct payments in the first three months of a case being opened with FRO, and it is only charged once in any subsequent three-month period if a payor makes direct payments.</t>
  </si>
  <si>
    <t>Aggressive Enforcement Fee</t>
  </si>
  <si>
    <t xml:space="preserve">FRO - $400 fee for aggressive enforcement actions taken in a nine-month period. The fee is charged to defaulting payors who have ignored repeated warnings and have failed to meet their support obligations. </t>
  </si>
  <si>
    <t>Youth Justice Licensing Fee</t>
  </si>
  <si>
    <t xml:space="preserve">The fee payable on licensing fee for transfer payment agencies operating a youth justice custody/detention facility. The fee payable for a licence/renewal is $100 payable every three years.  </t>
  </si>
  <si>
    <t>Children's Group Home</t>
  </si>
  <si>
    <t>The fee payable on application or renewal of a license to establish, operate or maintain a children’s residence or to provide residential care (Children and Youth at Risk/Healthy Child Development)</t>
  </si>
  <si>
    <t>Ministry of the Solicitor General</t>
  </si>
  <si>
    <t>OPP - Occurrence Confirmation Reports/Incident</t>
  </si>
  <si>
    <t>Motor Vehicle Collision Reports - Fee</t>
  </si>
  <si>
    <t>OPP - Technical Traffic Collision</t>
  </si>
  <si>
    <t>Motor Vehicle Collision Reports - Technical Collision Report Fee</t>
  </si>
  <si>
    <t>OPP - Reconstructionist Reports</t>
  </si>
  <si>
    <t>Motor Vehicle Collision Reports - Reconstruction Report</t>
  </si>
  <si>
    <t>OPP - CPIC</t>
  </si>
  <si>
    <t>Criminal Record, Police Record &amp; Vulnerable Sector Check (Employment)</t>
  </si>
  <si>
    <t>OPP - Duplicate CPIC</t>
  </si>
  <si>
    <t>Duplicate Copy of Criminal and Police Record Check</t>
  </si>
  <si>
    <t>Anatomy Act Fees - Delivery of a body to a school of anatomy</t>
  </si>
  <si>
    <t>Online (via SharePoint/JTS)</t>
  </si>
  <si>
    <t>Military Autopsies - Fee for Military Autopsy</t>
  </si>
  <si>
    <t>Mail/Online (via email)</t>
  </si>
  <si>
    <t>Anatomy Act Fees - Yearly Fee</t>
  </si>
  <si>
    <t>Other one-time fees not tied to a service fee (OCC/OFPS)</t>
  </si>
  <si>
    <t>New Program Registration - BCT</t>
  </si>
  <si>
    <t>Basic Constable Training (BCT)
(Ontario Police College)
Tuition for taking 12 week BCT, which all police officers in Ontario are required to take.</t>
  </si>
  <si>
    <t xml:space="preserve">New Program Registration - Specialized and Senior </t>
  </si>
  <si>
    <t xml:space="preserve"> Varies </t>
  </si>
  <si>
    <t>Specialized and Senior Courses
(Ontario Police College)
Fees for taking up to 70 different specialized/senior courses pertaining to policing (e.g., forensics, leadership, criminal investigation, traffic, etc.).  
Employer generally pays for the courses.</t>
  </si>
  <si>
    <t>New Program Registration</t>
  </si>
  <si>
    <t>Ontario Fire College New Program Registration Fee for Fire Safety Training</t>
  </si>
  <si>
    <t>Fees for Writing Tests</t>
  </si>
  <si>
    <t>$100.00 for set of 4 Pre-Service tests (community college students ONLY)
$50.00 other than Pre-Service tests for community colleges students ONLY</t>
  </si>
  <si>
    <t xml:space="preserve">Fees for Writing Tests at the Office of the Fire Marshal and Emergency Management,
Academic Standards and Evaluation Unit.
(i.e., Academic Fire Safety Testing for "pre-service" college students) </t>
  </si>
  <si>
    <t>Corrections - Correctional Officer Training &amp; Assessment Fee (COTA)</t>
  </si>
  <si>
    <t>Varies
($1,000.00 for Tuition;
$1,000.00 for Accommodations;
$300.00 for Weekend Accommodations)</t>
  </si>
  <si>
    <t>Correctional Officer Training &amp; Assessment (COTA) Fee charged to students training to be Correctional Officers. $1,000 for tuition and $1,000 for room and board.</t>
  </si>
  <si>
    <t>License Fee - Licensing for Individual Single security guard or private investigator</t>
  </si>
  <si>
    <t>License Fee - Licensing for Individual Dual security guard and private investigator</t>
  </si>
  <si>
    <t>License Fee - Licensing for Registered Business</t>
  </si>
  <si>
    <t>License Fee - Single Licenses for Security guard or Private investigator agency</t>
  </si>
  <si>
    <t>License Fee - Dual Licenses for Security guard and Private investigator agency</t>
  </si>
  <si>
    <t>Licence Fee - Replacement Card (Individual)</t>
  </si>
  <si>
    <t>Licence Fee - Replacement Card (Agency)</t>
  </si>
  <si>
    <t>Ministry of Economic Development, Job Creation and Trade</t>
  </si>
  <si>
    <t xml:space="preserve">Ontario Immigrant Nominee Program Application Fee - Human Capital Category  </t>
  </si>
  <si>
    <t>Application Fees are for international graduate streams and Ontario’s Express Entry streams</t>
  </si>
  <si>
    <t>Ontario Immigrant Nominee Program Application Fee - Employer Job Offer Category (Non GTA)</t>
  </si>
  <si>
    <t>Application Fees are for Foreign Workers / In Demand Skills outside of the GTA and for all international students with a job offer</t>
  </si>
  <si>
    <t>Ontario Immigrant Nominee Program Application Fee - Employer Job Offer Category (GTA)</t>
  </si>
  <si>
    <t xml:space="preserve"> Application Fees are for Foreign Workers / In Demand Skills in the GTA</t>
  </si>
  <si>
    <t>Ontario Immigrant Nominee Program Application Fee - Business Category</t>
  </si>
  <si>
    <t>Application Fees are for Corporate stream and Entrepreneur stream</t>
  </si>
  <si>
    <t xml:space="preserve">International Business Mission Participation Fee </t>
  </si>
  <si>
    <t>Between $50.00 and $5000.00</t>
  </si>
  <si>
    <t xml:space="preserve">Fees are charged to organizations participating in the ministry's domestic seminars/workshops and international business missions to ensure their commitment to attending the seminar/workshop or mission and as a “cost-sharing” fee to help offset costs. Charges are determined based on the nature of each seminar/workshop and on the duration and location of each international business mission. </t>
  </si>
  <si>
    <t>Ministry of Education</t>
  </si>
  <si>
    <t>Private School Inspection Fee 
(2017-18 school year rate)</t>
  </si>
  <si>
    <t>Mail/Phone</t>
  </si>
  <si>
    <t>Private School Inspection Fee 
(2018-19 school year rate)</t>
  </si>
  <si>
    <t>Private School Inspection Fee - First Nation Schools*</t>
  </si>
  <si>
    <t>First Nation operated schools are charged inspection fees at a reduced rate.</t>
  </si>
  <si>
    <t>New Private School Notice of Intention Fee (NOI)</t>
  </si>
  <si>
    <t>One time processing fee for new private schools</t>
  </si>
  <si>
    <t>Child Care Licensing Fees</t>
  </si>
  <si>
    <t>Between $25.00 and $450.00</t>
  </si>
  <si>
    <t>EDU issues child care licenses under the authority of the Child Care and Early Years Act, 2014 (CCEYA) and is responsible for its enforcement. The fees are for new applications, renewals and revisions.</t>
  </si>
  <si>
    <t>Broadcaster Distribution Undertakings ("BDU(s)")</t>
  </si>
  <si>
    <t>Range from $0.11 to $2.50</t>
  </si>
  <si>
    <t xml:space="preserve">Granted by CRTC broadcast license </t>
  </si>
  <si>
    <t>Independent Learning Center (ILC) (Domestic Standalone Students)</t>
  </si>
  <si>
    <t>Independent Learning Center (ILC)  (Domestic Day School - Public)</t>
  </si>
  <si>
    <t>$250.00 (Full Credit); $125.00 (Half Credit)</t>
  </si>
  <si>
    <t>Fee per course/per student</t>
  </si>
  <si>
    <t>Independent Learning Center (ILC)  (Domestic Day School - Private)</t>
  </si>
  <si>
    <t xml:space="preserve">$350.00 (Full Credit); $175.00 (Half Credit) </t>
  </si>
  <si>
    <t>Independent Learning Center (ILC)  (International Students)</t>
  </si>
  <si>
    <t>$500.00 (Full Credit; $250.00 (Half Credit); $180.00 assessment fee (one-time)</t>
  </si>
  <si>
    <t>Fee per course/per student. Total revenues also include a small number of nominal fees for incidentals like transcripts and assessments.  Some rates were discounted for some students.</t>
  </si>
  <si>
    <t xml:space="preserve">General Educational Development (GED) Registrations </t>
  </si>
  <si>
    <t xml:space="preserve">Fee per exam. Total revenues also include a small number of nominal fees for incidentals like transcripts and assessments and rescheduling fees. Total revenue and transactions include deferrals of GED tests registered in one year but deferred to be taken and paid in the next year. </t>
  </si>
  <si>
    <t>Course Material Sales</t>
  </si>
  <si>
    <t>From $10.00 to $115.00</t>
  </si>
  <si>
    <t>Fee per Unit/Course</t>
  </si>
  <si>
    <t>Education Quality and Accountability Office</t>
  </si>
  <si>
    <t>Primary/Junior Assessment Fee</t>
  </si>
  <si>
    <t>Grade 9 Assessment Fee</t>
  </si>
  <si>
    <t>OSSLT Assessment Fee</t>
  </si>
  <si>
    <t>Primary/Junior Individual Student Report Reprint Fee</t>
  </si>
  <si>
    <t>$75.00  plus 0.14 per report</t>
  </si>
  <si>
    <t>Mail/Phone/Online</t>
  </si>
  <si>
    <t xml:space="preserve">Individual Student Report Reprint Fee. Fees will fluctuate based on schools who require a reprint. </t>
  </si>
  <si>
    <t>Grade 9 Individual Student Report Reprint Fee</t>
  </si>
  <si>
    <t>OSSLT Individual Student Report Reprint Fee</t>
  </si>
  <si>
    <t>Télévision française de l'Ontario</t>
  </si>
  <si>
    <t>Subscriptions of signal distributions</t>
  </si>
  <si>
    <t>Discloure Restricted</t>
  </si>
  <si>
    <t xml:space="preserve">This is the revenue Groupe Média TFO receives for the sale of its signal. </t>
  </si>
  <si>
    <t>Ministry of Energy, Northern Development and Mines</t>
  </si>
  <si>
    <t>Registration of a mining claim, per cell</t>
  </si>
  <si>
    <t>Fee for registration of a mining claim, per cell.</t>
  </si>
  <si>
    <t>Prospectors' Licenses - under subsection 19(1), or a renewal of prospector's licence under subsection 21(1) (5year term).</t>
  </si>
  <si>
    <t>For a prospector's licence, under subsection 19(1), or a renewal of prospector's licence under subsection 21(1) (5 year term).</t>
  </si>
  <si>
    <t>For submitting a dispute</t>
  </si>
  <si>
    <t>Mail/In-person/Fax/Online</t>
  </si>
  <si>
    <t>For submitting a dipute under subsection 48(1), per miing claim</t>
  </si>
  <si>
    <t>Extension of Time to file and report Assessment Work</t>
  </si>
  <si>
    <t>For submitting an application for a request to extend the tme for performing and filing a report of assessment work, per mining claim.</t>
  </si>
  <si>
    <t>Application for a lease, under subsecton 81(2) of the Act.</t>
  </si>
  <si>
    <t>Far an apllication for a lease, under subsection 81(2) if the Act:  application fee, per lease plus the amount related to assessment work for each cell in a mining claim $440.00 less the dollar value of assessment work ecorded to date.</t>
  </si>
  <si>
    <t>An application for a lease for surface rights only.</t>
  </si>
  <si>
    <t>For an application for a lease for surface rights only, under section 84(2) of the Mining Act, per lease.</t>
  </si>
  <si>
    <t>Transfer of Mining Lease or  Licence of Occupation.</t>
  </si>
  <si>
    <t>100.00  plus HST</t>
  </si>
  <si>
    <t>For a request for consent to the transfer of a mining lease or licence of occpation or any interest in a lease or licence, under subsection 41(5), 81(4), 84(6), per lease or licence.</t>
  </si>
  <si>
    <t>An application to renew a mining leases.</t>
  </si>
  <si>
    <t>For an application to renew a mining lease under subsection 81(6), 82(4), 84(6) per lease.</t>
  </si>
  <si>
    <t>Application to exchange a lease for replacement leases.</t>
  </si>
  <si>
    <t>For submitting an application to exchange a lease for replacement leases under subsection 82(1), per replacement lease.</t>
  </si>
  <si>
    <t>Appealing a decision of the the Tribunal under subsection 152(11).</t>
  </si>
  <si>
    <t>For appealing a decision of the Tribunal under subsection 152(11).</t>
  </si>
  <si>
    <t>Issuing or Validating an unpatented mining claim, licence of occpation, lease, or patent under subsection 176(3).</t>
  </si>
  <si>
    <t>For  issuing or validating an unpatented mining claim, licence of occupation, lease, or patent under subsection 176(3)</t>
  </si>
  <si>
    <t>Submitting a notice to retain an interest in surrendered mining lands in the form of unpatenteed mining claims, under subsection 183(2), per mining claim.</t>
  </si>
  <si>
    <t>For submitting a notice to retain an interst in surrendered mining lands in the form of unpatented mining claims, under subsection 183(2), per mining claim.</t>
  </si>
  <si>
    <t>A request for an order of the Minister under section 185 of the Act revoking, cancelling or annulling the forfeiture of any mining lands or mining rights or the termination of a lease or relieving from forfeiture any mining claims , per application.</t>
  </si>
  <si>
    <t>For a request for an order of the Minister under section 185 of the Act revoking, cancelling or annulling the forfeiture of any mining lands or mining rights or the termination of a lease or relieving from forfeiture any mining claims , per application.</t>
  </si>
  <si>
    <t>Recording an agreement, power of attorney, writ of execution or any other instrument affecting a mining claim, or a recorded right or interest under subsection 60(1), per mining claim.</t>
  </si>
  <si>
    <t>For recording an agreement an agreement, power of attorney, writ of execution or any other instrument affecting a mining claim, or a recorded right or interest under subsection 60(1), per mining claim.</t>
  </si>
  <si>
    <t>Copy of a document or record obtained from the Provincial Recording Office per hour of service or part thereof.</t>
  </si>
  <si>
    <t>$15.00 plus HST</t>
  </si>
  <si>
    <t>For a copy of a document or record obtained from the Provincial Recording Office per hour of service or part thereof.</t>
  </si>
  <si>
    <t>Inspecting a document filed with the Provincial Recording Office under paragraph 7(4.1)(b) of the Mining Act, per hour of service or part thereof.</t>
  </si>
  <si>
    <t>For inspecting a document filed with the Provincial Recording Office under paragraph 7(4.1)(b) of the Mining Act, per hour of service or part thereof.</t>
  </si>
  <si>
    <t>Certified copy of a document</t>
  </si>
  <si>
    <t>For a certified copy of a document, record, or inspection report obtained from the Provincial Recording Office.</t>
  </si>
  <si>
    <t xml:space="preserve">Mining Claim Abstract </t>
  </si>
  <si>
    <t>For a mining claim abstract. Available online for free.</t>
  </si>
  <si>
    <t>Certified copy of a mining cliam abstract</t>
  </si>
  <si>
    <t>For a certified copy of a mining claim abstract.</t>
  </si>
  <si>
    <t>Total Mining Lease Permits</t>
  </si>
  <si>
    <t>Give the permit or licence holder certain rights to explore and develop a surveyed parcel of land.</t>
  </si>
  <si>
    <t>Total Mining License of Occupation</t>
  </si>
  <si>
    <t>Ontario Energy Board</t>
  </si>
  <si>
    <t xml:space="preserve">Annual Registration Fees for Gas Marketers </t>
  </si>
  <si>
    <t>All licencees pay an annual registration fee of $800 per licence held.</t>
  </si>
  <si>
    <t>Annual Registration Fees for Electricity Transmitters</t>
  </si>
  <si>
    <t xml:space="preserve">Annual Registration Fees for Electricity Retailers </t>
  </si>
  <si>
    <t>Annual Registration Fees for Unit Sub-Meter Providers</t>
  </si>
  <si>
    <t>Annual Registration Fees for Electricity Wholesalers</t>
  </si>
  <si>
    <t>Annual Registration Fees for Electricity Generators (includes Feed-in Tariff Program and Electricity Storage)</t>
  </si>
  <si>
    <t>Annual Registration Fees for Electricity Distributers</t>
  </si>
  <si>
    <t>Annual Registration Fees for IESO</t>
  </si>
  <si>
    <t>Annual Registration Fees for Smart Metering Entity</t>
  </si>
  <si>
    <t xml:space="preserve">New Licence Application Fee for Gas Marketers </t>
  </si>
  <si>
    <t>For each application filed with the OEB, the applicant must submit an application fee of $1,000.</t>
  </si>
  <si>
    <t>New Licence Application Fee for Electricity Transmitters</t>
  </si>
  <si>
    <t xml:space="preserve">New Licence Application Fee for Electricity Retailers </t>
  </si>
  <si>
    <t>New Licence Application Fee for Unit Sub-Meter Providers</t>
  </si>
  <si>
    <t>New Licence Application Fee for Electricity Wholesalers</t>
  </si>
  <si>
    <t>New Licence Application Fee for Electricity Generators (includes Feed-in Tariff Program &amp; Electricity Storage)</t>
  </si>
  <si>
    <t>New Licence Application Fee for Electricity Distributers</t>
  </si>
  <si>
    <t xml:space="preserve"> Electricity Generators companies with a nameplate capacity of 10 MW or less , must submit an application fee of $100.</t>
  </si>
  <si>
    <t xml:space="preserve">Renewal Licence Application Fee for Gas Marketers </t>
  </si>
  <si>
    <t xml:space="preserve">Renewal Licence Application Fee for Electricity Retailers </t>
  </si>
  <si>
    <t>Renewal Licence Application Fee for Unit Sub-Meter Providers</t>
  </si>
  <si>
    <t>Renewal Licence Application Fee for Electricity Generators (includes Feed-in Tariff Program &amp; Electricity Storage)</t>
  </si>
  <si>
    <t>Renewal Licence Application Fee for Electricity Wholesalers</t>
  </si>
  <si>
    <t>Ministry of Finance</t>
  </si>
  <si>
    <t>International Fuel Tax Agreement (IFTA) Decal Fee</t>
  </si>
  <si>
    <t>Fee charged for the purchase of decals to be displayed on fleet trucks as a requirement of membership to International Fuel Tax Agreement</t>
  </si>
  <si>
    <t>Provincial Land Tax (PLT) Statement of Account</t>
  </si>
  <si>
    <t>Fee charged to taxpayers when requesting a copy of their tax account statement</t>
  </si>
  <si>
    <t>Provincial Land Tax (PLT) Tax Certificate</t>
  </si>
  <si>
    <t>Fee charged to taxpayers when issuing confirmation of account balance</t>
  </si>
  <si>
    <t>Provincial Land Tax (PLT) Certificate of Tax Arrears</t>
  </si>
  <si>
    <t>N/A (applied to account)</t>
  </si>
  <si>
    <t>Fee charged when there is a need for the ministry to register a Notice with the Land Registry against land whose account is in arrears</t>
  </si>
  <si>
    <t>Ministry of Health</t>
  </si>
  <si>
    <t>Advanced Emergency Medical Care Assistant (AEMCA) Exam Fee</t>
  </si>
  <si>
    <t>AEMCA: $250.00
ACP/Aeromedical: $50.00
Standard Equivalency: $50.00
Paramedic Labour Mobility Equivalency: $100.00 (initial payment) $50.00 (re-testing)
Verification of Registration: $15.00
Certificate Replacements: $60.00 (AEMCA) $25.00 (ACP/Aeromed)
Certificate Copies: $30.00 (AEMCA) $15.00 (ACP/Aeromed)</t>
  </si>
  <si>
    <t>AEMCA: 952
ACP/Aeromedical: 223
Standard Equivalency: 25
Paramedic Labour Mobility Equivalency: N/A
Verification of Registration: 77
Certificate Replacements: N/A
Certificate Copies: N/A</t>
  </si>
  <si>
    <t>Paramedic program graduates seeking provincial credential to work full/part time in Ontario are required to pay a fee. The fees are to cover the development and on-going maintenance costs of the extensive examination bank, statistical analysis of exam results, candidate registration, coordination of exam sites and exam invigilators.</t>
  </si>
  <si>
    <t>Ambulance Users Co-payment</t>
  </si>
  <si>
    <t xml:space="preserve">All Ontario residents travelling within Ontario by ambulance and who have a valid Ontario health card are required to pay a portion (co-payment) of the ambulance services fee to the hospital. </t>
  </si>
  <si>
    <t>Claims Payment Processing</t>
  </si>
  <si>
    <t>A fee charged to Physicians for processing paper claims.</t>
  </si>
  <si>
    <t>Independent Health Facilities (IHF) Licenses and Reassessments</t>
  </si>
  <si>
    <t>$150.00 ($50.00 administrative charge)</t>
  </si>
  <si>
    <t>Fees paid by Independent Health Facilities for registration, transfer and renewal of IHF licenses. Administrative charge to recover and repaid funds inappropriately billed by an IHF to a patient</t>
  </si>
  <si>
    <t>Lab Licensing</t>
  </si>
  <si>
    <t>Standard rate: $1,262.00
Standard rate for tests licensee authorized to perform not listed in Schedule of Benefits - Laboratory Services: $200.00
Provisional rate: $613.00
Provisional rate for tests licensee authorized to perform not listed in Schedule of Benefits - Laboratory Services: $100.00</t>
  </si>
  <si>
    <t>Mandatory annual licence fee required to operate a Medical Laboratory in Ontario.</t>
  </si>
  <si>
    <t>Lab Proficiency Testing Fees</t>
  </si>
  <si>
    <t>Bacteriology: $1,055.00
Biochemistry: $1,319.00
Cytogenetics: $747.00
Cytology: $747.00
Hematology: $1,187.00
Immunoassays: $737.00
Immuno-hematology: $978.00
Immunology: $755.00
Mycology: $879.00
Parasitology: $1,033.00
Histology (Pathology): $650.00
Serology HIV Antibody: $524.00</t>
  </si>
  <si>
    <t>Mandatory annual proficiency test fee required by licensed laboratories in Ontario. Each request could include one or more tests, hence the range. The specific number of transactions is not tracked.</t>
  </si>
  <si>
    <t>Lawyer Enquiry Service</t>
  </si>
  <si>
    <t>A fee charged for requesting Health Services Histories</t>
  </si>
  <si>
    <t>Licensing and X-ray Inspection</t>
  </si>
  <si>
    <t>A fee for approval of schematic plans for installation of X-ray machines to be used on human beings.</t>
  </si>
  <si>
    <t>Other (Court-Ordered Garnishment Processing)</t>
  </si>
  <si>
    <t>Payment processing fees pertaining to court-ordered garnishments for health providers.</t>
  </si>
  <si>
    <t>Fire Dispatching Services</t>
  </si>
  <si>
    <t xml:space="preserve">Lindsay: $17.25 (call fees), $5,000.00 (admin fees)
Renfrew: $18.54 (call fees), $24.26 (dispatching), $41,726.00 (admin fees)
Sudbury: $10.00 (call fees), $0.50 (admin fees per resident population)
Thunder Bay: $10.00 (call talking), $15.00 (call alerting), $0.50 per resident/annually or $500.00 flat if population base is below 1000 (admin fees) </t>
  </si>
  <si>
    <t>Fees are generated from fire dispatching services provided to various municipalities by the Thunder Bay, Sudbury, Lindsay and Renfrew Central Ambulance Communication Centre (CACCs). Formal agreements between the various municipalities and MOHLTC to provide dispatch services were implemented as the municipalities lack local communication infrastructure to dispatch fire services themselves.</t>
  </si>
  <si>
    <t>Other (Private Hospital Licensing)</t>
  </si>
  <si>
    <t>Fees related to the granting of a licence to operate a Private Hospital in Ontario under the Private Hospitals Act. Payments can cover more than one year if the Ministry failed to send an invoice the previous year. Four fees collected relate to 2017-18 and 5 relate to 2018-19.</t>
  </si>
  <si>
    <t>Physician and Practitioners Profile Fee</t>
  </si>
  <si>
    <t>Mail/In-person/Phone</t>
  </si>
  <si>
    <t>The fee pays for production of a report that details the physician or practitioners service billings paid by the ministry for 12 months.</t>
  </si>
  <si>
    <t>Specimen Collection Centres</t>
  </si>
  <si>
    <t>Mandatory annual licence fee required to operate a Specimen Collection Centre.</t>
  </si>
  <si>
    <t>WSIB Administrative Fee</t>
  </si>
  <si>
    <t>Administrative fee charged by the Ministry on WSIB claims. MOHLTC charges a flat rate.</t>
  </si>
  <si>
    <t>Ministry of Labour, Training and Skill Development</t>
  </si>
  <si>
    <t>Materials Testing Laboratory User Fees</t>
  </si>
  <si>
    <t xml:space="preserve">User fees collected by the Materials Testing Laboratory for the mandatory provision of rope testing services for the mining industry. </t>
  </si>
  <si>
    <t>Labour Relation Services User Fee - Arbitrator Approval</t>
  </si>
  <si>
    <t>Application Fee for Approval as an Arbitrator for inclusion on the list of arbitrators appointed by the minister.</t>
  </si>
  <si>
    <t>Ministry of Municipal Affairs and Housing</t>
  </si>
  <si>
    <t>Building Code Examination Application</t>
  </si>
  <si>
    <t xml:space="preserve">A fee charged per examination for building practitioners subject to qualification requirements under the Building Code </t>
  </si>
  <si>
    <t>Designer Firm Application for Updating Class of Registration</t>
  </si>
  <si>
    <t>A fee to update class of registration for Design Firms (e.g., person or firm who performs design activity services directly to the public)</t>
  </si>
  <si>
    <t>Registered Code Agency Application for Updating Class of Registration</t>
  </si>
  <si>
    <t>A fee to update class of registration for Registered Code Agency (private Building Code enforcement agency)</t>
  </si>
  <si>
    <t>Building Officials Application for Registration/Reinstatement</t>
  </si>
  <si>
    <t>A fee to register individual Building Officials</t>
  </si>
  <si>
    <t>Building Officials Application for Renewal of Registration</t>
  </si>
  <si>
    <t>A fee to renew registration for individual Building Officials</t>
  </si>
  <si>
    <t>Other Designer Application for Registration/Reinstatement</t>
  </si>
  <si>
    <t>A fee to register Other Designer (e.g., person performing “in house” designs for a homebuilder)</t>
  </si>
  <si>
    <t>Other Designer Application for Renewal of Registration</t>
  </si>
  <si>
    <t>A fee to renew registration for Other Designer (e.g., person performing “in house” designs for a homebuilder)</t>
  </si>
  <si>
    <t>Onsite Sewage System Installer Application for Registration/Reinstatement</t>
  </si>
  <si>
    <t>A fee to register onsite sewage system installer</t>
  </si>
  <si>
    <t>Onsite Sewage System Installer Application for Renewal of Registration</t>
  </si>
  <si>
    <t>A fee to renew registration for onsite sewage system installer</t>
  </si>
  <si>
    <t>Designer Firm Application for Renewal of Registration</t>
  </si>
  <si>
    <t>A fee to renew registration for Design Firm (e.g., person or firm who performs design activity services directly to the public)</t>
  </si>
  <si>
    <t>Designer Firm Application for Registration/Reinstatement</t>
  </si>
  <si>
    <t>A fee to register Design Firms (e.g., person or firm who performs design activity services directly to the public)</t>
  </si>
  <si>
    <t>Registered Code Agency Application for Renewal of Registration</t>
  </si>
  <si>
    <t>A fee to renew registration for Registered Code Agency (private Building Code enforcement agency)</t>
  </si>
  <si>
    <t>Registered Code Agency Application for Registration</t>
  </si>
  <si>
    <t>A fee to register Registered Code Agency (private Building Code enforcement agency)</t>
  </si>
  <si>
    <t>Building Materials Evaluation Commission Application</t>
  </si>
  <si>
    <t>A fee to evaluate and authorize innovative construction materials, systems or building designs not explicitly authorized by the Building Code</t>
  </si>
  <si>
    <t>Building Code Commission Application</t>
  </si>
  <si>
    <t xml:space="preserve">A fee to resolve a dispute between proponents (i.e., developers, homeowners, etc.) of construction projects and local enforcement officials related to “sufficiency of compliance” with the Building Code </t>
  </si>
  <si>
    <t>Application for Minister's Ruling</t>
  </si>
  <si>
    <t xml:space="preserve">A fee to update building regulatory requirements and permit new products without the need to amend the Building Code </t>
  </si>
  <si>
    <t>Building Code Admin Training Royalty for each participant</t>
  </si>
  <si>
    <t>These are not regulatory fees. MMAH receives a royalty amount for each copy of Building Code training material purchased and/or all Building Code training courses provided by George Brown College.</t>
  </si>
  <si>
    <t>Building Code Admin Training Royalty for each training course or self study manual sold</t>
  </si>
  <si>
    <t>Consent/Validation of Title* (Northern Ontario)</t>
  </si>
  <si>
    <t xml:space="preserve">A fee for the creation of new building lots or the legalization of land titles on a specific property
</t>
  </si>
  <si>
    <t>Plan of Subdivision/ Condominium* (Northern Ontario)</t>
  </si>
  <si>
    <t>$3,723.00 + $100.00/lot over 40</t>
  </si>
  <si>
    <t xml:space="preserve">A fee for the creation of multiple lots/units/blocks.
</t>
  </si>
  <si>
    <t>Plan of Subdivision/ Condominium* (Southern Ontario)</t>
  </si>
  <si>
    <t>$10,200.00 + $100.00/lot over 100</t>
  </si>
  <si>
    <t>Minister's Zoning Order Amendment* (Northern Ontario)</t>
  </si>
  <si>
    <t>A fee to amend a Minister's Zoning Order to permit alternate land uses or zoning standards - or - to remove land from the Minister's Zoning Order.</t>
  </si>
  <si>
    <t>Minister's Zoning Order Amendment* (Southern Ontario)</t>
  </si>
  <si>
    <t>Ontario Planning and Development Act Plan Amendment (e.g. Parkway Belt West Plan Amendments)*
- Southern Ontario</t>
  </si>
  <si>
    <t>A fee to amend a development plan to permit alternate land uses - or - to remove land from a development plan.</t>
  </si>
  <si>
    <t>Official Plan Amendments Non-exempt, except for:  
- 5 year reviews under Section 26 of the Planning Act; and
- planning boards
(Northern Ontario)</t>
  </si>
  <si>
    <t>A fee for the review of official plan amendments for single-tier, upper-tier and lower-tier municipalities that are not exempt from the Minister's authority.</t>
  </si>
  <si>
    <t>Official Plan Amendments Non-exempt, except for:  
- 5 year reviews under Section 26 of the Planning Act; 
(Southern Ontario)</t>
  </si>
  <si>
    <t>Residential Rental Maintenance Standards Inspection Fee</t>
  </si>
  <si>
    <t>A fee charged to municipalities for residential rental maintenance standards inspections</t>
  </si>
  <si>
    <t xml:space="preserve">Line Fences Appeal
</t>
  </si>
  <si>
    <t xml:space="preserve">A fee charged to appellants who dispute an award made by municipal fenceviewers. Appeals are heard by provincially appointed line fence referees (officials who hold hearings and arbitrate as to what portion of a boundary fence each adjacent owner shall construct, reconstruct, or repair and maintain)     </t>
  </si>
  <si>
    <t>Ministry of Natural Resources and Forestry</t>
  </si>
  <si>
    <t>Wayside Permit Fees and Annual license Fees</t>
  </si>
  <si>
    <t>Annual license fee: $0.202/tonne/year or a minimum fee ($704.00 for Class A licenses / $351.00 for Class B licenses). Wayside Permit Fee: fee at time of permit issuance of $0.202/tonne/year or a minimum fee of $704.00, whichever is greater.</t>
  </si>
  <si>
    <t>Wayside permit fees (one-time) and annual license fees are paid to allow the removal of aggregate from private land in the areas subject to the Act. The number of transactions are estimates based on the best available information. 
Note: Annual license fees on aggregate production are charged on a calendar year basis (January – December); any fees owing are collected in March.</t>
  </si>
  <si>
    <t>Annual Aggregate Permit Fees</t>
  </si>
  <si>
    <t>$0.202/tonne/year or a minimum fee ($351.00 for permits with tonnage limits of 20,000 tonnes or less or $704.00 for permits with tonnage limits over 20,000 tonnes/year)</t>
  </si>
  <si>
    <t xml:space="preserve">An annual aggregate permit fee is paid to allow the removal of aggregate from Crown land.  Some Crown ministries have been exempt from paying the annual fee for sites on Crown land (e.g. MNRF, MNDM, MTO). The number of transactions are estimates based on the best available information.                        
Note: Annual aggregate permit fees on aggregate production are charged on a calendar year basis (January – December); As of January 2019, any fees owing are collected in March                                                            </t>
  </si>
  <si>
    <t>Administrative Fees: Aggregate Permits, Wayside Permits and Licenses</t>
  </si>
  <si>
    <t xml:space="preserve">Administrative Fees: Application for a Class A/B license is $1,000.00/$500.00; Aggregate Permit is $500.00; Site plan amendment for a Class A/B license is $500.00/$200.00. Transfer fee for a Class A/B license is  $500.00/$300.00 and an aggregate permit is $300.00.                  </t>
  </si>
  <si>
    <t xml:space="preserve">Administrative fees include: the transfer of a license or a permit; major amendment to a site plan for a license; application fee for a license or permit. Some Crown ministries have been exempt from paying the application fee for sites on Crown land (e.g. MNRF, MNDM, MTO). The number of transactions are estimates based on the best available information.    </t>
  </si>
  <si>
    <t>Timber License Transfer Fees</t>
  </si>
  <si>
    <t xml:space="preserve">Timber license transfer fees. The number of transactions are estimates based on the best available information. </t>
  </si>
  <si>
    <t>Scaling License - One Year</t>
  </si>
  <si>
    <t>Scaling License - Three Years</t>
  </si>
  <si>
    <t xml:space="preserve">Fees associated with scaling license renewal. The number of transactions are estimates based on the best available information. </t>
  </si>
  <si>
    <t>Forest Resource Processing Facility License</t>
  </si>
  <si>
    <t>Price is prescribed by regulation O.Reg. 167/95, Schedule 7</t>
  </si>
  <si>
    <t>Well License Application</t>
  </si>
  <si>
    <t xml:space="preserve">Well license application fees (Private land and Crown Land). The number of transactions are estimates based on the best available information. </t>
  </si>
  <si>
    <t>Injection Permit Application</t>
  </si>
  <si>
    <t>Transfer of well license</t>
  </si>
  <si>
    <t xml:space="preserve">Administration fees - Transfer of well license. The number of transactions are estimates based on the best available information. </t>
  </si>
  <si>
    <t>Application for establishing spacing of units</t>
  </si>
  <si>
    <t xml:space="preserve">Administration fees - Application for establishing spacing of units. The number of transactions are estimates based on the best available information. </t>
  </si>
  <si>
    <t>Application for consent to well security adjustment</t>
  </si>
  <si>
    <t xml:space="preserve">Administration fees - Application for consent to well security adjustment. The number of transactions are estimates based on the best available information. </t>
  </si>
  <si>
    <t>Appeal regarding Inspector's Order</t>
  </si>
  <si>
    <t xml:space="preserve">Administration fees - Appeal re Inspector's Order. The number of transactions are estimates based on the best available information. </t>
  </si>
  <si>
    <t>Application for certification as an Examiner</t>
  </si>
  <si>
    <t xml:space="preserve">Administration fees - Application for certification as an Examiner. The number of transactions are estimates based on the best available information. </t>
  </si>
  <si>
    <t xml:space="preserve">Municipal Fire Agreement Comprehensive Protection Charge fee </t>
  </si>
  <si>
    <t>$1.31 / h</t>
  </si>
  <si>
    <t>96 towns 474,298 ha</t>
  </si>
  <si>
    <t xml:space="preserve">The CPC is the annual rate for each hectare of patented land within the Crown Protection Area payable by the municipalities to Ontario or the annual rate for each hectare of unalienated Crown land within the Municipal Protection Area payable by Ontario to the municipalities to be prepared to respond to fire occurrences.  The number of transactions are estimates based on the best available information. </t>
  </si>
  <si>
    <t>Fishing and Hunting Licenses and Permits - Ontario Residents</t>
  </si>
  <si>
    <t>Between $8.57 and $79.71</t>
  </si>
  <si>
    <t>In-person/Phone/Online</t>
  </si>
  <si>
    <t>Fishing licenses and cards are available to Ontario Residents, Canadian Residents and Non-Residents - 1 yr., 3 yr. and 8-days (non-resident) 
-Conservation &amp; Sporting Fishing license (including Youth Camps) 
-Fishing and Hunting Outdoors Cards 
Hunting licenses for Ontario Residents and Non-Residents 
-deer, additional deer seal, farmer's deer, moose, raccoon, black bear &amp; second bear seal, wolf/coyote, elk (license, draw entry, seal transfer), small game, wild turkey, game bird hunting preserve</t>
  </si>
  <si>
    <t>Fishing and Hunting Licenses and Permits - Canadian Residents</t>
  </si>
  <si>
    <t>Between $8.57 and $158.43</t>
  </si>
  <si>
    <t>Fishing and Hunting Licenses and Permits - Non-Residents</t>
  </si>
  <si>
    <t>Between $8.57 and $449.86</t>
  </si>
  <si>
    <t>Commercial Fish Licenses</t>
  </si>
  <si>
    <t>Between $56.72 and $226.90</t>
  </si>
  <si>
    <t>Commercial Fishing license fee (under &amp; over 15,000lbs), sale of fish, Baitfish license (Form 083)</t>
  </si>
  <si>
    <t>Baitfish Fees and Licenses</t>
  </si>
  <si>
    <t>$29.72 license fee plus $32.20 BHA fee, $148.60 Dealers License</t>
  </si>
  <si>
    <t>License to harvest and sell baitfish and/or leeches, fee access to Crown resources</t>
  </si>
  <si>
    <t>Aquaculture Licenses</t>
  </si>
  <si>
    <t>$50.00 per year</t>
  </si>
  <si>
    <t>A five year or twenty year license to authorize holder to culture specific species of fish at a specific location - allows holder to buy, transport and sell</t>
  </si>
  <si>
    <t xml:space="preserve">Commercial Wildlife </t>
  </si>
  <si>
    <t>Between $20.80 and $199.13</t>
  </si>
  <si>
    <t>Commercial Wildlife licenses include: 
-Fur Dealer's license - allow buying, selling or tanning of fur for commercial sale
-Operate Game Farm license - own and operate a game bird hunting preserve
-Propagate Pheasant license  - keep Game Birds in captivity
-Commercial Falconers license - allow for possession, buying, selling and prorogation of FWCA scheduled raptors.
-License to provide bear hunting services in specified area and a fee for use of Crown land
-Cast Antlers Dealer's license
-License to sell wildlife, to keep specially protected and game wildlife in a zoo</t>
  </si>
  <si>
    <t>Trapper's Licenses</t>
  </si>
  <si>
    <t>Between $16.95 and $39.57</t>
  </si>
  <si>
    <t>License for individuals who wish to trap furbearing mammals for commercial sale</t>
  </si>
  <si>
    <t>Fines</t>
  </si>
  <si>
    <t>Commercial fishing quota penalties</t>
  </si>
  <si>
    <t>Interest</t>
  </si>
  <si>
    <t>Miscellaneous (Primarily Hunting Exam Fees)</t>
  </si>
  <si>
    <t>Between $9.29 and $ 30.97</t>
  </si>
  <si>
    <t xml:space="preserve">Fee to complete the MNRF Hunter Safety Exam, administrative fees, fees for Hunter Safety Training manual, permit to export wild game out of Ontario by non-residents, license to hunt raccoon at night </t>
  </si>
  <si>
    <t>Service Fee - Ontario Resident</t>
  </si>
  <si>
    <t>Service fee for Outdoors Cards and Fishing and Hunting licenses, beginning with products purchased for use in 2015, meant to recover some of the costs incurred by MNRF for the Licensing Automation System (LAS). This fee was discontinued in 2018-19.</t>
  </si>
  <si>
    <t xml:space="preserve">Service Fee - Canadian Resident </t>
  </si>
  <si>
    <t>Service Fee - Non-Resident</t>
  </si>
  <si>
    <t>Commercial Fur Royalties</t>
  </si>
  <si>
    <t>Special pelt export licenses (Fur Royalties)</t>
  </si>
  <si>
    <t>Commercial Fish Royalties</t>
  </si>
  <si>
    <t>Commercial Fish - Royalty (OFPA)</t>
  </si>
  <si>
    <t>Rabies Royalty</t>
  </si>
  <si>
    <t>Product sales</t>
  </si>
  <si>
    <t>Camping and Vehicle Permits</t>
  </si>
  <si>
    <t>Between $0.00 and $2,933.00</t>
  </si>
  <si>
    <t>Camping and Vehicle Permits - premium electrical, non-electrical, additional vehicle fee, Youth Groups, additional person overnight fee, roofed accommodation (night, week), boat fee</t>
  </si>
  <si>
    <t xml:space="preserve">Reservation/Cancellation Fee </t>
  </si>
  <si>
    <t>Between $7.52 and $100.00</t>
  </si>
  <si>
    <t>Reservation/cancellation fees for call centre, internet and deposit fee</t>
  </si>
  <si>
    <t>Private Cottage Lot</t>
  </si>
  <si>
    <t>Between $421 and $1,461</t>
  </si>
  <si>
    <t>Service fee based on the cost to operate and maintain services and administer the lease, license of occupation or land use permit.</t>
  </si>
  <si>
    <t>Self Serve Permits</t>
  </si>
  <si>
    <t>Between $0.44 and $17.70</t>
  </si>
  <si>
    <t>Includes self-serve fee stations (Pay &amp; Display), walk-in fees per person (Age 6-17)</t>
  </si>
  <si>
    <t>Annual Vehicle Permits</t>
  </si>
  <si>
    <t>Permit for vehicle to enter into Ontario Parks from April 1st - March 31st of the issued year</t>
  </si>
  <si>
    <t>Seniors/Disabled Daily Vehicle Permit</t>
  </si>
  <si>
    <t>Between $7.97 and $14.16</t>
  </si>
  <si>
    <t>Daily vehicle permit for Ontario seniors</t>
  </si>
  <si>
    <t>Disabled Persons Daily Vehicle Permit</t>
  </si>
  <si>
    <t>Between $4.87 and $8.86</t>
  </si>
  <si>
    <t xml:space="preserve">Daily vehicle permit for Ontario persons with a disability </t>
  </si>
  <si>
    <t>Bus Permits</t>
  </si>
  <si>
    <t>Between $55.31 and $110.62</t>
  </si>
  <si>
    <t>Commercial bus permit</t>
  </si>
  <si>
    <t>Seasonal Vehicle Permit (including Aircraft Landings)</t>
  </si>
  <si>
    <t>Summer $110.62
Winter $75.23</t>
  </si>
  <si>
    <t>Seasonal permits for summer and winter vehicles</t>
  </si>
  <si>
    <t>Winter Ski Permits</t>
  </si>
  <si>
    <t>Between $1.75 and $398.25</t>
  </si>
  <si>
    <t>Individual &amp; Group cross-country skiing</t>
  </si>
  <si>
    <t>Pool Fees</t>
  </si>
  <si>
    <t>Between $0.22 and $177.01</t>
  </si>
  <si>
    <t>Pool fee</t>
  </si>
  <si>
    <t>Day Use Fees</t>
  </si>
  <si>
    <t>Between $4.87 and $17.70</t>
  </si>
  <si>
    <t xml:space="preserve">Daily vehicle permit for operating parks, waterfowl management permit, work permit </t>
  </si>
  <si>
    <t>Facility Rentals</t>
  </si>
  <si>
    <t>Picnic shelter rental</t>
  </si>
  <si>
    <t>Fuel Wood Sales Vouchers, Permits</t>
  </si>
  <si>
    <t>Fuel wood sales vouchers &amp; permits</t>
  </si>
  <si>
    <t>Non-refundable Camp Fee - Reservations</t>
  </si>
  <si>
    <t>Non-refundable camp fee (Reservations)</t>
  </si>
  <si>
    <t>Miscellaneous Parks Revenue</t>
  </si>
  <si>
    <t>Parks Concessions - Rentals and Commissions</t>
  </si>
  <si>
    <t>Royalties associated with third party concessions</t>
  </si>
  <si>
    <t>Fines and Penalties under PPA</t>
  </si>
  <si>
    <t>Parks Merchandise</t>
  </si>
  <si>
    <t>Sale of T-shirts, water bottles, towels, etc.</t>
  </si>
  <si>
    <t>Parks Camper Supplies</t>
  </si>
  <si>
    <t>Sale of bug spray, sunscreen, firestarter, etc.</t>
  </si>
  <si>
    <t>Rentals of Recreational Equipment</t>
  </si>
  <si>
    <t>Rental of bikes, canoes, skis, kayaks, etc.</t>
  </si>
  <si>
    <t>Parks Merchandise Wholesale</t>
  </si>
  <si>
    <t>Donations Ontario Parks</t>
  </si>
  <si>
    <t>Donations through Ontario Living Legacy</t>
  </si>
  <si>
    <t>Cold Beverage Vending Machine</t>
  </si>
  <si>
    <t>Sales and royalties from exclusive cold beverage contract - PepsiCo</t>
  </si>
  <si>
    <t>Overages, Underages Park Revenue</t>
  </si>
  <si>
    <t>Interest earned from balance held in the Ontario Parks Special Purpose Account</t>
  </si>
  <si>
    <t>Staffhouse Fees</t>
  </si>
  <si>
    <t>Fees charged to staff to offset cost of housing</t>
  </si>
  <si>
    <t>Marketing Partnerships</t>
  </si>
  <si>
    <t xml:space="preserve">Revenue earned from agreements with various Ontario Parks partners </t>
  </si>
  <si>
    <t>Laundry Facilities</t>
  </si>
  <si>
    <t>Revenue earned from laundry facilities within parks - washers/dryers</t>
  </si>
  <si>
    <t>Trailer/Boat Storage</t>
  </si>
  <si>
    <t>Revenue earned from trailer/boat storage in the park during the offseason</t>
  </si>
  <si>
    <t>Ministry of Heritage, Sport, Tourism and Culture Industries</t>
  </si>
  <si>
    <t>Boxing - Licence/Permit</t>
  </si>
  <si>
    <t>Fee charged to participate as a professional boxing contestant/second/matchmaker</t>
  </si>
  <si>
    <t>Boxing - Manager Licence</t>
  </si>
  <si>
    <t>Fee charged to participate as a professional boxing manager</t>
  </si>
  <si>
    <t xml:space="preserve">Kickboxing - Licence/Permit </t>
  </si>
  <si>
    <t>Fee charged to participate as a professional kickboxing contestant/second/matchmaker</t>
  </si>
  <si>
    <t>Kickboxing - Manager Licence</t>
  </si>
  <si>
    <t xml:space="preserve">MMA - Licence/Permit </t>
  </si>
  <si>
    <t>Fee charged to participate as a professional MMAg contestant/second/matchmaker</t>
  </si>
  <si>
    <t>MMA - Manager Licence</t>
  </si>
  <si>
    <t xml:space="preserve">Boxing Medical Processing </t>
  </si>
  <si>
    <t>Fee charged processing boxing event medicals</t>
  </si>
  <si>
    <t xml:space="preserve">Kickboxing Medical Processing </t>
  </si>
  <si>
    <t>Fee charged processing kickboxing event medicals</t>
  </si>
  <si>
    <t xml:space="preserve">MMA Medical Processing </t>
  </si>
  <si>
    <t>Boxing - event permit</t>
  </si>
  <si>
    <t>Fee charged to hold a professional boxing event</t>
  </si>
  <si>
    <t>Kickboxing - event permit</t>
  </si>
  <si>
    <t>Fee charged to hold a professional kickboxing event</t>
  </si>
  <si>
    <t>MMA - event permit</t>
  </si>
  <si>
    <t>Fee charged to hold a professional MMA event</t>
  </si>
  <si>
    <t>Boxing Gate Fee</t>
  </si>
  <si>
    <t xml:space="preserve">Fee charged on gross gate receipts for professional boxing events. </t>
  </si>
  <si>
    <t>Kickboxing Gate Fee</t>
  </si>
  <si>
    <t xml:space="preserve">Fee charged on gross gate receipts for professional kickboxing events. </t>
  </si>
  <si>
    <t>MMA Gate Fee</t>
  </si>
  <si>
    <t xml:space="preserve">Fee charged on gross gate receipts for professional MMA events. </t>
  </si>
  <si>
    <t xml:space="preserve">
Standard Education Programs (Program A)</t>
  </si>
  <si>
    <t>In-person/Phone</t>
  </si>
  <si>
    <t>Fort William Historical Park - Standard Education Program A  (1.5hr program)</t>
  </si>
  <si>
    <t xml:space="preserve">
Standard Education Programs  (Program B)</t>
  </si>
  <si>
    <t>Fort William Historical Park - Standard Education Program B  (2hr program)</t>
  </si>
  <si>
    <t xml:space="preserve">
Overnight Education Program A - One night student</t>
  </si>
  <si>
    <t>Fort William Historical Park - Overnight Program A - OVP/SUB one night student (meal package included)</t>
  </si>
  <si>
    <t xml:space="preserve">
Overnight Education Program A - One night chaperone</t>
  </si>
  <si>
    <t>Fort William Historical Park - Overnight Program A - OVP/SUB one night chaperone (meal package included)</t>
  </si>
  <si>
    <t xml:space="preserve">
Overnight Education Program B - Two night student</t>
  </si>
  <si>
    <t>Fort William Historical Park - Overnight Program B - OVP/SUB two night student (meal package included)</t>
  </si>
  <si>
    <t xml:space="preserve">
Overnight Education Program B - Two night chaperone</t>
  </si>
  <si>
    <t>Fort William Historical Park - Overnight Program B - OVP/SUB two night chaperone (meal package included)</t>
  </si>
  <si>
    <t xml:space="preserve">
Overnight Education Program D - Two night student</t>
  </si>
  <si>
    <t>Fort William Historical Park - Overnight Program D - OVP/SUB two night student (no meals)</t>
  </si>
  <si>
    <t xml:space="preserve">
Overnight Education Program D - Two night chaperone</t>
  </si>
  <si>
    <t>Fort William Historical Park - Overnight Program D - OVP/SUB two night chaperone (no meals)</t>
  </si>
  <si>
    <t>Programs Craft Material Fee - Crafts A</t>
  </si>
  <si>
    <t>Fort William Historical Park - Crafts A</t>
  </si>
  <si>
    <t>Programs
Craft Material Fee - Crafts B</t>
  </si>
  <si>
    <t>Fort William Historical Park - Crafts B</t>
  </si>
  <si>
    <t xml:space="preserve">
Day Camps (10 Day)</t>
  </si>
  <si>
    <t>Fort William Historical Park - Day Camp (10 day)</t>
  </si>
  <si>
    <t xml:space="preserve">
Day Camps (5 Day)</t>
  </si>
  <si>
    <t>Fort William Historical Park - Day Camp (5 Day)</t>
  </si>
  <si>
    <t xml:space="preserve">
Day Camps (4 Day)</t>
  </si>
  <si>
    <t>Fort William Historical Park - Day Camp (4 Day)</t>
  </si>
  <si>
    <t xml:space="preserve">
Artisan Workshops - Workshop A</t>
  </si>
  <si>
    <t>Fort William Historical Park - Workshop A</t>
  </si>
  <si>
    <t xml:space="preserve">
Artisan Workshops - Workshop C</t>
  </si>
  <si>
    <t>Fort William Historical Park - Workshop C</t>
  </si>
  <si>
    <t xml:space="preserve">
Artisan Workshops - Workshop D</t>
  </si>
  <si>
    <t>Fort William Historical Park - Workshop D</t>
  </si>
  <si>
    <t>Special Events Adult (13 - 59 years old)</t>
  </si>
  <si>
    <t>Fort William Historical Park - Adult (13 - 59 years old)</t>
  </si>
  <si>
    <t>Special Events Senior (60+ years old)</t>
  </si>
  <si>
    <t>Fort William Historical Park - Senior (60+ years old)</t>
  </si>
  <si>
    <t>Special Events Student (13+ years old with student ID)</t>
  </si>
  <si>
    <t>Fort William Historical Park - Student (13+ years old with student ID)</t>
  </si>
  <si>
    <t>Special Events Youth (6 - 12 years old)</t>
  </si>
  <si>
    <t>Fort William Historical Park - Youth (6 - 12 years old)</t>
  </si>
  <si>
    <t>Special Events Child (5 years and younger)</t>
  </si>
  <si>
    <t>Fort William Historical Park - Child (5 years and younger)</t>
  </si>
  <si>
    <t>Special Events Complimentary (Passes, assistants, volunteers etc.)</t>
  </si>
  <si>
    <t>Fort William Historical Park - Complimentary (Passes, assistants, volunteers etc.)</t>
  </si>
  <si>
    <t>Interpreted Events Adult (13 - 59 years old)</t>
  </si>
  <si>
    <t>Interpreted Events Senior (60+ years old)</t>
  </si>
  <si>
    <t>Interpreted Events Student (13+ years old with student ID)</t>
  </si>
  <si>
    <t>Interpreted Events Youth (6 - 12 years old)</t>
  </si>
  <si>
    <t>Interpreted Events Child (5 years and younger)</t>
  </si>
  <si>
    <t>Entertainment Program A</t>
  </si>
  <si>
    <t>Fort William Historical Park - Entertainment Program A</t>
  </si>
  <si>
    <t>Entertainment Program B</t>
  </si>
  <si>
    <t>Fort William Historical Park - Entertainment Program B</t>
  </si>
  <si>
    <t>Entertainment Program F</t>
  </si>
  <si>
    <t>Fort William Historical Park - Entertainment Program F</t>
  </si>
  <si>
    <t>Bus Services</t>
  </si>
  <si>
    <t>Fort William Historical Park - Bus Service (hourly coach w/driver)</t>
  </si>
  <si>
    <t>Collections Services (Rentals)</t>
  </si>
  <si>
    <t>Fort William Historical Park - Rentals (small)</t>
  </si>
  <si>
    <t>Canoe Charter</t>
  </si>
  <si>
    <t>Fort William Historical Park - Canoe Charter</t>
  </si>
  <si>
    <t>Facility Usage Fees - Photo Shoot</t>
  </si>
  <si>
    <t xml:space="preserve">Fort William Historical Park - Photo Shoot </t>
  </si>
  <si>
    <t>Facility Usage Fees - Photo Shoot (after 5 p.m.)</t>
  </si>
  <si>
    <t>Fort William Historical Park - Photo Shoot - after 5 p.m.</t>
  </si>
  <si>
    <t>Facility Usage Fees - Wigwam</t>
  </si>
  <si>
    <t>Fort William Historical Park - Learning Wigwam (half day)</t>
  </si>
  <si>
    <t>Facility Usage Fees - Outdoor Space (small)</t>
  </si>
  <si>
    <t>Fort William Historical Park - Outdoor Space Rental (limited, small)</t>
  </si>
  <si>
    <t>Facility Usage Fees - Outdoor Space (medium)</t>
  </si>
  <si>
    <t>Fort William Historical Park - Outdoor Space Rental (limited, medium)</t>
  </si>
  <si>
    <t>Facility Usage Fees - Outdoor Space (large)</t>
  </si>
  <si>
    <t>Fort William Historical Park - Outdoor Space Rental (limited large)</t>
  </si>
  <si>
    <t>Materials Usage Fees - Tents</t>
  </si>
  <si>
    <t>Fort William Historical Park - Tent Rentals</t>
  </si>
  <si>
    <t>Materials Usage Fees - Chairs</t>
  </si>
  <si>
    <t>Fort William Historical Park - Outdoor Chair Rentals</t>
  </si>
  <si>
    <t>Materials Usage Fees - Tables</t>
  </si>
  <si>
    <t>Fort William Historical Park - Portable Tables</t>
  </si>
  <si>
    <t>Materials Usage Fees - Filepit/Rings</t>
  </si>
  <si>
    <t xml:space="preserve">Fort William Historical Park - Firepit/Ring </t>
  </si>
  <si>
    <t>Materials Usage Fees - Canoes (half day)</t>
  </si>
  <si>
    <t>Fort William Historical Park - Rental Canoes Half Day</t>
  </si>
  <si>
    <t>Materials Usage Fees - Canoes (full day)</t>
  </si>
  <si>
    <t>Fort William Historical Park - Rental Canoes Full Day</t>
  </si>
  <si>
    <t>Event Services Packages</t>
  </si>
  <si>
    <t>Fort William Historical Park - Small Event Services</t>
  </si>
  <si>
    <t>Open Fees (based on market value)</t>
  </si>
  <si>
    <t>Fort William Historical Park - Rentals and 3rd Party Event Services</t>
  </si>
  <si>
    <t>Commissions - Food and Beverage Services</t>
  </si>
  <si>
    <t xml:space="preserve">Fort William Historical Park - % of Gross Sales 
</t>
  </si>
  <si>
    <t>Commissions - Vending Services</t>
  </si>
  <si>
    <t>Ministry of Colleges and Universities</t>
  </si>
  <si>
    <t>Postsecondary Education Quality Assessment Board - Non-refundable application fee for assessment of degree being offered</t>
  </si>
  <si>
    <t>Non-refundable application fees for Ontario colleges, private and out-of-province institutions to the Postsecondary Education Quality Assessment Board to conduct a full quality assessment of proposed/renewed postsecondary degree programs prior to consideration of Ministerial consent to offer degree programs in Ontario.</t>
  </si>
  <si>
    <t>Private Career Colleges - Registration and Renewals - Application for renewal of registration</t>
  </si>
  <si>
    <t>Private Career Colleges annual renewal fee for one campus and one program</t>
  </si>
  <si>
    <t>Private Career Colleges - Registration and Renewals - Application for renewal of registration - Flight Training Institutions</t>
  </si>
  <si>
    <t>Flight Training Private Career Colleges annual renewal fee for one campus and one program</t>
  </si>
  <si>
    <t>Private Career Colleges - Registration and Renewals - Registration to operate new Private Career College</t>
  </si>
  <si>
    <t>Application fee for registration of a new Private Career College (includes one campus and one program)</t>
  </si>
  <si>
    <t>Private Career Colleges - Registration and Renewals - New Private Career College facility inspection fee (includes new campus and change of location)</t>
  </si>
  <si>
    <t>Facility inspection fee (excludes HST) for registration of a new Private Career College.  HST is charged for inspection fees but is not included in service fees revenue.</t>
  </si>
  <si>
    <t>Private Career Colleges - Registration and Renewals - Registration to operate new Private Career College - Flight Training Institutions</t>
  </si>
  <si>
    <t>Application fee for registration of a new Flight Training Private Career College (includes one campus and one program)</t>
  </si>
  <si>
    <t xml:space="preserve">Private Career Colleges - Registration and Renewals - Registration to operate new campus </t>
  </si>
  <si>
    <t>Application fee for registration of a new campus of a Private Career College (includes one program)</t>
  </si>
  <si>
    <t>Private Career Colleges - Registration and Renewals - Registration to operate new campus - Flight Training Institutions</t>
  </si>
  <si>
    <t>Application fee for registration of a new campus of a Flight Training Private Career College (includes one program)</t>
  </si>
  <si>
    <t>Private Career Colleges - Registration and Renewals - Approval of a new program</t>
  </si>
  <si>
    <t>Approval fee for each additional program at a Private Career College</t>
  </si>
  <si>
    <t>Private Career Colleges - Registration and Renewals - Approval of a new program - Flight Training Institutions</t>
  </si>
  <si>
    <t>Approval fee for each additional program at a Flight Training Private Career College</t>
  </si>
  <si>
    <t>Private Career Colleges - Registration and Renewals - Approval of a program offered at an existing campus</t>
  </si>
  <si>
    <t>Application fee if the program is already being offered by the Private Career College</t>
  </si>
  <si>
    <t>Private Career Colleges - Registration and Renewals - Approval of a program offered at an existing campus - Flight Training Institutions</t>
  </si>
  <si>
    <t>Annual renewal fee for each additional program at a Flight Training Private Career College</t>
  </si>
  <si>
    <t>Private Career Colleges - Registration and Renewals - Application for renewal of program</t>
  </si>
  <si>
    <t>Private Career Colleges - Registration and Renewals - Application for renewal of program - Flight Training Institutions</t>
  </si>
  <si>
    <t>Private Career Colleges - Key Performance Indicators - Graduate Survey</t>
  </si>
  <si>
    <t>$17.10 (2018-19 rate)
$16.75 (2017-18 rate)
See description</t>
  </si>
  <si>
    <t>Private Career Colleges - Key Performance Indicators - Employer Survey</t>
  </si>
  <si>
    <t>$15.78 (2018-19 rate)
$15.45 (2017-18 rate)
See description</t>
  </si>
  <si>
    <t>Charge-back to Private Career Colleges (PCCs) to recover costs for surveys conducted of employers of recent PCC graduates. Revenue collected in 2018-19 is for the 2017-18 KPI cycle. Chargebacks normally occur with a one year lag.</t>
  </si>
  <si>
    <t>Private Career Colleges - Key Performance Indicators - Administrative Fee</t>
  </si>
  <si>
    <t>Administrative fee associated with cost recovery for surveys conducted of recent Private Career Colleges graduates and their employers</t>
  </si>
  <si>
    <t>Ministry of Transportation</t>
  </si>
  <si>
    <t>Oversize/Overweight Permits - Single Trip</t>
  </si>
  <si>
    <t>Fee for Oversize\Over weight vehicles with a single trip less than 100km</t>
  </si>
  <si>
    <t>Fee for Oversize\Over weight vehicles with a single trip between 100km and  500km</t>
  </si>
  <si>
    <t>Fee for Oversize\Over weight vehicles with a single trip greater than  500km</t>
  </si>
  <si>
    <t>Fee for Oversize\Over weight vehicles with a single trip over stated vehicle dimensions</t>
  </si>
  <si>
    <t xml:space="preserve">Fee for Oversize\Over weight vehicles with a single trip with a load weight over 120,000 kg </t>
  </si>
  <si>
    <t>Oversize/Overweight - Non-Single Trip</t>
  </si>
  <si>
    <t>Oversize / Overweight Vehicle Annual Permit fee</t>
  </si>
  <si>
    <t>Oversize / Overweight Vehicle Project Permit fee</t>
  </si>
  <si>
    <t>Oversize / Overweight Special Vehicle Configuration fee</t>
  </si>
  <si>
    <t>O/O Enhanced Annual Permit</t>
  </si>
  <si>
    <t>Oversize / Overweight Single Trip Permit Amendment</t>
  </si>
  <si>
    <t>Oversize / Overweight Certificate</t>
  </si>
  <si>
    <t>Oversize / Overweight Adjustment</t>
  </si>
  <si>
    <t>Commercial 10 Day Trip Permits</t>
  </si>
  <si>
    <t>Temporary commercial vehicle permit for an unladen commercial motor vehicle or laden/unladen trailer</t>
  </si>
  <si>
    <t>Temp Permit - Roadworthy prototype vehicle</t>
  </si>
  <si>
    <t>Temporary commercial vehicle permit for a laden commercial vehicle</t>
  </si>
  <si>
    <t>Temporary commercial vehicle permit for a combination of commercial motor vehicle and trailer or trailers</t>
  </si>
  <si>
    <t>Dealer Validation Fees</t>
  </si>
  <si>
    <t xml:space="preserve">Dealer vehicle validation for a motor vehicle or trailer </t>
  </si>
  <si>
    <t xml:space="preserve">Dealer vehicle validation for a motorcycle or moped </t>
  </si>
  <si>
    <t>Driver's Licence Original &amp; Renewal</t>
  </si>
  <si>
    <t>Driver's licence original/renewal - validation for 5 years and driver knowledge tests. $15.00 of the $90.00 fee is directed to Ministry of Finance for the Motor Vehicle Accident Claims (MVAC) fund. The reported revenue relates to the $75.00 portion of the driver's licence fee. Revenue is deferred over 5 years.</t>
  </si>
  <si>
    <t>Enhanced Driver Licence</t>
  </si>
  <si>
    <t>Enhanced driver's licence (EDL) is $40.00 and the regular driver's licence is the $90.00 charge for a total of $130.
This fee was discontinued as of June 2019. Revenue is deferred over 5 years.</t>
  </si>
  <si>
    <t>Beginner Driver Education</t>
  </si>
  <si>
    <t>Driver education course for new drivers</t>
  </si>
  <si>
    <t>Driver Certificate Program</t>
  </si>
  <si>
    <t>Train and Test for M2 or M licence</t>
  </si>
  <si>
    <t>Driver's Written Test- Knowledge Test</t>
  </si>
  <si>
    <t>Knowledge Tests for G1 and M1, A, B, C, D, E, and F (excludes MELT)</t>
  </si>
  <si>
    <t>Road Tests for G1 and M1</t>
  </si>
  <si>
    <t>Road Tests to obtain Driver's Licences and the fee excludes MELT.</t>
  </si>
  <si>
    <t>Road Tests for G2, M2, DI and Controlled Class</t>
  </si>
  <si>
    <t xml:space="preserve">Road Tests to obtain Driver's Licences. Controlled Classes includes classes A-F and the fee excludes MELT. </t>
  </si>
  <si>
    <t>MVIS Annual Certificates</t>
  </si>
  <si>
    <t>Motor vehicle inspection station annual inspection certificates. These certificates are sold in groups of 10. The reported fee is per unit.</t>
  </si>
  <si>
    <t>MVIS Semi-Annual Certificates</t>
  </si>
  <si>
    <t>Motor vehicle inspection station semi-annual inspection certificate. These certificates are sold in groups of 20. The reported fee is per unit.</t>
  </si>
  <si>
    <t>MVIS Structural Inspection Certificates</t>
  </si>
  <si>
    <t>Motor vehicle inspection station structural inspection certificates. These certificates are sold in groups of 10. The reported fee is per unit.</t>
  </si>
  <si>
    <t>MVIS Safety Standard Certificates</t>
  </si>
  <si>
    <t>Motor vehicle inspection station safety standard certificates. These certificates are sold in groups of 20. The reported fee is per unit.</t>
  </si>
  <si>
    <t>MVIS Original &amp; Renewals</t>
  </si>
  <si>
    <t>Motor Vehicle Inspection Station Licence (New &amp; Renewal application - full year)</t>
  </si>
  <si>
    <t>Motor Vehicle Inspection Station Licence (New application - half year )</t>
  </si>
  <si>
    <t>Motor vehicle inspection station registered mechanic fee (New, Renewal, Add application - full year)</t>
  </si>
  <si>
    <t>Motor vehicle inspection station registered mechanic (New, Add application - half year)</t>
  </si>
  <si>
    <t>Replacement Motor Vehicle Inspection Station Licence</t>
  </si>
  <si>
    <t>Commercial Vehicle Operator Registration (CVOR)</t>
  </si>
  <si>
    <t>Original - Commercial Vehicle Operating Record (CVOR) CERTIFICATE</t>
  </si>
  <si>
    <t>Re-Enter - Commercial Vehicle Operating Record (CVOR) CERTIFICATE</t>
  </si>
  <si>
    <t>Renewal - Commercial Vehicle Operating Record (CVOR) CERTIFICATE</t>
  </si>
  <si>
    <t>Replacement - Commercial Vehicle Operating Record (CVOR) CERTIFICATE</t>
  </si>
  <si>
    <t xml:space="preserve">Commercial &gt;3k kg Non-International Registration Plan (IRP) </t>
  </si>
  <si>
    <t>$265.25 - $4,693.00</t>
  </si>
  <si>
    <t>Annual vehicle validation fees for Heavy Commercial (&gt;3,000 kg) vehicles</t>
  </si>
  <si>
    <t>Commercial International Registration Plan Ontario &amp; Non-Ontario Carriers</t>
  </si>
  <si>
    <t xml:space="preserve">Annual vehicle validation fees for International Registration Plan vehicles </t>
  </si>
  <si>
    <t xml:space="preserve">Farm &gt;3,000 kg </t>
  </si>
  <si>
    <t>$157.00 - $1,245.50</t>
  </si>
  <si>
    <t>Annual farm vehicle validation fee (Schedule 2 of the Highway Traffic Act, Regulation 628)</t>
  </si>
  <si>
    <t xml:space="preserve">Buses </t>
  </si>
  <si>
    <t>$134.75 - $2,260.75</t>
  </si>
  <si>
    <t>Annual bus validation fee (Schedule 3 of the Highway Traffic Act, Regulation 628)</t>
  </si>
  <si>
    <t>School Buses</t>
  </si>
  <si>
    <t>Annual school bus validation fee (Schedule 4 of the Highway Traffic Act, Regulation 628)</t>
  </si>
  <si>
    <t>Commercial &lt; 3,000 kg Validation Fees</t>
  </si>
  <si>
    <t xml:space="preserve">Annual vehicle validation fees for commercial vehicles (&lt;3,000kg) business use. </t>
  </si>
  <si>
    <t>Commercial &lt;3,000 kg Personal Use Only Validation Fees - Southern Ontario</t>
  </si>
  <si>
    <t>Annual vehicle validation fees for Commercial vehicles (&lt;3,000kg) Personal Use Only in southern Ontario</t>
  </si>
  <si>
    <t>Commercial &lt;3,000 kg Personal Use Only Validation Fees - Northern Ontario</t>
  </si>
  <si>
    <t>Annual vehicle validation fees for Commercial vehicles (&lt;3,000kg) Personal Use Only in northern Ontario</t>
  </si>
  <si>
    <t>Passenger Car Validation - Southern Ontario</t>
  </si>
  <si>
    <t>Annual vehicle validation fee for passenger vehicles in southern Ontario</t>
  </si>
  <si>
    <t>Passenger Car Validation - Historic</t>
  </si>
  <si>
    <t>Annual vehicle validation fee for historic vehicles</t>
  </si>
  <si>
    <t>Passenger Car Validation - Northern Ontario</t>
  </si>
  <si>
    <t>Annual vehicle validation fee for passenger vehicles in northern Ontario</t>
  </si>
  <si>
    <t>Motorcycle and Moped Validation Fees - Southern Ontario</t>
  </si>
  <si>
    <t>Annual motorcycle validation fee in southern Ontario</t>
  </si>
  <si>
    <t>Motorcycle and Moped Validation Fees - Motor assisted bicycle and moped</t>
  </si>
  <si>
    <t>Annual moped validation fee (motor-assisted bicycle)</t>
  </si>
  <si>
    <t>Motorcycle and Moped Validation Fees - Northern Ontario</t>
  </si>
  <si>
    <t>Annual motorcycle validation fee in northern Ontario</t>
  </si>
  <si>
    <t>Passenger 10-day Trip Permits</t>
  </si>
  <si>
    <t>Temporary vehicle permit for a motor vehicle or trailer</t>
  </si>
  <si>
    <t>Driver's Licence Replacement</t>
  </si>
  <si>
    <t>Replacement driver's license fee</t>
  </si>
  <si>
    <t>Driver Licence Reinstatement After Suspension</t>
  </si>
  <si>
    <t>Fee to reinstate a driver license after suspension</t>
  </si>
  <si>
    <t>Permit Issue – Motor Vehicle / Dealer</t>
  </si>
  <si>
    <t>Vehicle permit issue for a motor vehicle or trailer</t>
  </si>
  <si>
    <t>Vehicle Number Plate</t>
  </si>
  <si>
    <t>Vehicle permit issue and plate for a motor vehicle or trailer</t>
  </si>
  <si>
    <t>Permit Issue – Motor Vehicle / Dealer (Dealer/Manufacturer)</t>
  </si>
  <si>
    <t>Purchase of a vehicle number plate and vehicle permit by a Motor Vehicle Dealer or Manufacturer</t>
  </si>
  <si>
    <t>Permit Issue - Off Road/Snow Vehicle</t>
  </si>
  <si>
    <t>Vehicle permit and number plate for a motorized snow vehicle (registration)</t>
  </si>
  <si>
    <t>Off Road/Snow Vehicle Validation Fees</t>
  </si>
  <si>
    <t>Motorized snow vehicle annual validation</t>
  </si>
  <si>
    <t>Vehicle permit and plate for an off-road vehicle</t>
  </si>
  <si>
    <t>Off road vehicle validation including permit and plate</t>
  </si>
  <si>
    <t>Vehicle Number Plate - Year of Manufacture</t>
  </si>
  <si>
    <t xml:space="preserve">Year of manufacture vehicle number plate </t>
  </si>
  <si>
    <t>Vehicle Permit and Number Plate for a Trailer</t>
  </si>
  <si>
    <t>Vehicle permit and number plate for a trailer</t>
  </si>
  <si>
    <t>Trailer Validation Fees</t>
  </si>
  <si>
    <t>Trailer validation fee including plate and permit</t>
  </si>
  <si>
    <t>Used Vehicle Information Package (UVIP)</t>
  </si>
  <si>
    <t>Vehicle Package containing vehicle detail and history that is required when you are selling a used vehicle</t>
  </si>
  <si>
    <t>Driver Abstracts</t>
  </si>
  <si>
    <t>Driver abstracts report (driver license history, driver license search)</t>
  </si>
  <si>
    <t>Vehicle Abstracts</t>
  </si>
  <si>
    <t>Vehicle abstracts report (vehicle history search)</t>
  </si>
  <si>
    <t>Discretionary Item (Vehicle Number Plate)</t>
  </si>
  <si>
    <t>Own choice vehicle plates (plates and permit with requested number)-Personalized Licence Plate</t>
  </si>
  <si>
    <t>Own choice vehicle plates (plates and permit with requested number and graphic)</t>
  </si>
  <si>
    <t>Replacement - Graphic Licence Plate</t>
  </si>
  <si>
    <t>For the replacement of number plates bearing a requested number, with or without a requested graphic, with number plates bearing the same number and graphic, if any, in the case of the plates being stolen and a police report submitted</t>
  </si>
  <si>
    <t>Replacement - PLP (with or without graphic) - In case of stolen plates with police report submitted</t>
  </si>
  <si>
    <t>For the replacement of number plates bearing a requested number, with or without a requested graphic, with number plates bearing the same number and graphic, in the case of the plates being stolen and a police report submitted.</t>
  </si>
  <si>
    <t>Replacement - PLP (with or without Graphic) - In case of loss or destruction</t>
  </si>
  <si>
    <t>For the replacement of number plates bearing a requested number, with or without a requested graphic, with number plates bearing the same number and graphic, in case of loss or destruction</t>
  </si>
  <si>
    <t>Replacement - PLP (Add a Graphic)</t>
  </si>
  <si>
    <t>For the replacement of number plates bearing a requested number with number plates bearing the same number and adding a requested graphic</t>
  </si>
  <si>
    <t>Replacement - PLP (Change Graphic)</t>
  </si>
  <si>
    <t>For the replacement of number plates bearing a requested number and graphic with number plates bearing the same number but a different graphic</t>
  </si>
  <si>
    <t xml:space="preserve">Replacement - Amateur Radio Licence Plate </t>
  </si>
  <si>
    <t>For the replacement of number plates bearing an amateur radio call sign with number plates bearing the same amateur radio call sign, in case of loss or destruction</t>
  </si>
  <si>
    <t>Discretionary Items</t>
  </si>
  <si>
    <t>Commercial Vehicle Operating Record (CVOR) Abstract</t>
  </si>
  <si>
    <t xml:space="preserve">Commercial Vehicle Operating Record abstract and report only available to the Carrier </t>
  </si>
  <si>
    <t>Refund Administration Fee</t>
  </si>
  <si>
    <t>Drivers Licence Check (Internet). For information on whether a specific driver’s licence is valid, if the information is requested and given on the Internet.</t>
  </si>
  <si>
    <t>Revenue related to external service providers</t>
  </si>
  <si>
    <t>Various contract agreements relating to access to driver and vehicle information products</t>
  </si>
  <si>
    <t>HOT Lanes</t>
  </si>
  <si>
    <t>$180.00 for a 3 month term ($60.00 / month)</t>
  </si>
  <si>
    <t>Permit to allow individuals to drive on the High Occupancy Vehicle (HOT) lanes</t>
  </si>
  <si>
    <t>Ontario Photo Card</t>
  </si>
  <si>
    <t>Government-issued identification</t>
  </si>
  <si>
    <t>FLP - Building and land use permit</t>
  </si>
  <si>
    <t>Fee Depends on Permit Type
1) 195.00 
2) $345.00 minimum
(first 20k m2) $2.90/m2
(20k m2 to 40k m2) $1.40/m2
(over 40k m2) $0.60/m2  
3) 1,265.00</t>
  </si>
  <si>
    <t>1) Residential/Agricultural
2) Commercial Temporary
3) Commercial</t>
  </si>
  <si>
    <t>FLP - Encroachment Permit</t>
  </si>
  <si>
    <t>Fee Depends on Permit Type
1) $520.00
2) $1,560.00
3) $520.00</t>
  </si>
  <si>
    <t>1) Residential Encroachments onto to provincial highway property
2) Commercial Encroachments onto to provincial highway property
3) Encroachments on to provincial highway property</t>
  </si>
  <si>
    <t>FLP - Entrance Permit</t>
  </si>
  <si>
    <t>Fee Depends on Permit Type
1) $230.00 
2) $860.00
3) $520.00</t>
  </si>
  <si>
    <t>1) Residential/Agricultural
2) Commercial
3) Commercial Temporary</t>
  </si>
  <si>
    <t>Tolling Revenue</t>
  </si>
  <si>
    <t xml:space="preserve">The Province controls the management and tolling operation of Highway 407 East, 412 and 418 and sets and regulates Toll rates, certain user fees and interest for late payments. It establishes customer service standards and retains the revenue generated from tolling. Average rate per trip provided. Tolling Fees are charged for use on road and the cost of the trip depends on factors such as: time of day, vehicle class, distance and section(s) travelled and use of Transponder. </t>
  </si>
  <si>
    <t>FLP - Right-of-way</t>
  </si>
  <si>
    <t>Annual fees are dependent on prescribed rates (which vary from agreement to agreement) and the number/length of utility installations of each company.</t>
  </si>
  <si>
    <t>Revenue from lease agreements with several utility companies, allowing utility infrastructure (e.g. pipelines, fibre optics, telecommunication towers) within the highway right-of-way where it would normally not be permitted by MTO policy (e.g. along 400-series highways).
MTO has agreements with 10 companies that pay these fees.</t>
  </si>
  <si>
    <t>FLP - Sign Permit</t>
  </si>
  <si>
    <t>Fee Depends on Permit Type
1) 23.00/m2
OR
2) 85.00
(170.00 for Radio Station)
OR
3) 150.00 minimum
7.50/m2                          
150.00 Renewal
OR 
4) 170.00 minimum
11.50/m2                             
150.00 (renewal)</t>
  </si>
  <si>
    <t>1) Location Sign
2) Guide / Private Roadway / Personal Direction / Radio Station Sign New
3) Billboard Sign on Right of way (New and Renewal)
4) Billboard Sign off Right of way (New and Renewal)</t>
  </si>
  <si>
    <t>Driver's Licence AMP Fixed Fee</t>
  </si>
  <si>
    <t>AMP is designed to operate as an alternative to the court system and are quicker in nature. AMPs are penalties that are subject to administrative review by a municipal staff member as opposed to formal court proceedings</t>
  </si>
  <si>
    <t>Driver's Licence AMP Escalation Fee</t>
  </si>
  <si>
    <t>Escalating AMPs will apply along with a $198.00 license reinstatement fee for short-term licence suspensions (3, 7, or 30 days):
▪ $250.00 for a first occurrence.
▪ $350.00 for a second occurrence.
▪ $450.00 for a third occurrence.
o $550.00 AMP will apply along with a $198.00 license reinstatement fee for long-term licence suspensions (90 days).</t>
  </si>
  <si>
    <t>Drivers who receive suspensions for certain high-risk offences are required to pay escalating AMPs for first, second, and third or subsequent suspensions within five years. This will apply to drivers who are suspended for various high risk driving offences.</t>
  </si>
  <si>
    <t>Ministry of Long-Term Care</t>
  </si>
  <si>
    <t>Nursing Homes</t>
  </si>
  <si>
    <t>Processing: $750.00
Transfer: $1,500.00
Public meeting: $1,800.00
Licence: $45.00
Pre-sale inspection: $3,000.00
Management contract review: $750.00
Licence amendment review: $750.00</t>
  </si>
  <si>
    <t>23</t>
  </si>
  <si>
    <t>As part of the licensing application, various fees are charged to operators of nursing homes</t>
  </si>
  <si>
    <t>Royal Ontario Museum</t>
  </si>
  <si>
    <t>Group Sale Admission</t>
  </si>
  <si>
    <t>FNL Admission</t>
  </si>
  <si>
    <t>General Admission</t>
  </si>
  <si>
    <t>Exhibition Admission</t>
  </si>
  <si>
    <t xml:space="preserve">Promotion Admission </t>
  </si>
  <si>
    <t>Ontario Place Corporation</t>
  </si>
  <si>
    <t>Live Nation - Lease Fee</t>
  </si>
  <si>
    <t>Disclosure Restricted</t>
  </si>
  <si>
    <t>Rent</t>
  </si>
  <si>
    <t>Profit share</t>
  </si>
  <si>
    <t>Live Nation - Charge back</t>
  </si>
  <si>
    <t>Property tax</t>
  </si>
  <si>
    <t>Utilities</t>
  </si>
  <si>
    <t>Ontario Science Centre</t>
  </si>
  <si>
    <t>Admissions</t>
  </si>
  <si>
    <t>Visitor entrance fees</t>
  </si>
  <si>
    <t>Parking</t>
  </si>
  <si>
    <t>Visitor parking fees</t>
  </si>
  <si>
    <t>Educational Programs</t>
  </si>
  <si>
    <t>School group admissions and program revenue</t>
  </si>
  <si>
    <t>Creative Learning Experiences</t>
  </si>
  <si>
    <t>Science based recreational and family program activities</t>
  </si>
  <si>
    <t>OMNIMAX</t>
  </si>
  <si>
    <t>Movie theatre fees</t>
  </si>
  <si>
    <t>Development</t>
  </si>
  <si>
    <t>Activation Fees 
One-day activation - $5,000.00
Weekend - $7,500.00
3 days - $10,000.00</t>
  </si>
  <si>
    <t>One time activation fees</t>
  </si>
  <si>
    <t>Membership</t>
  </si>
  <si>
    <t>Membership fees to Science Centre. Membership includes free admission.</t>
  </si>
  <si>
    <t>Development Revenues</t>
  </si>
  <si>
    <t>Donations/gifts (not fee for service)</t>
  </si>
  <si>
    <t>ORNGE</t>
  </si>
  <si>
    <t>TGLN Organ Transfers</t>
  </si>
  <si>
    <t>Organ transfers as requested by TGLN</t>
  </si>
  <si>
    <t>WSIB</t>
  </si>
  <si>
    <t>Rotor wing transport</t>
  </si>
  <si>
    <t>Fixed wing transport</t>
  </si>
  <si>
    <t>Release of Medical Information</t>
  </si>
  <si>
    <t>Requests for medical records</t>
  </si>
  <si>
    <t>Out of Province Transfers</t>
  </si>
  <si>
    <t>Tuition</t>
  </si>
  <si>
    <t>~ $250.00</t>
  </si>
  <si>
    <t xml:space="preserve">Tuition </t>
  </si>
  <si>
    <t xml:space="preserve">R&amp;D Grants </t>
  </si>
  <si>
    <t>Research grant received many years ago, amortizing into revenue</t>
  </si>
  <si>
    <t>Donation Income</t>
  </si>
  <si>
    <t>Unsolicited donation revenue received</t>
  </si>
  <si>
    <t>Ministry of Government and Consumer Services</t>
  </si>
  <si>
    <t>Bailiffs Act - Business</t>
  </si>
  <si>
    <t>Mail/Fax/Online</t>
  </si>
  <si>
    <t>Licenses for businesses that hires bailiffs.</t>
  </si>
  <si>
    <t>Bailiffs Act - Owner</t>
  </si>
  <si>
    <t>Licenses for Bailiffs - small number of licences.</t>
  </si>
  <si>
    <t>Bailiffs Act - Assistant</t>
  </si>
  <si>
    <t>Licences for Bailiffs' Assistants - small number of licenses.</t>
  </si>
  <si>
    <t>Collections Agency Act - Agencies/Business</t>
  </si>
  <si>
    <t>Licences issued to a collection agency.</t>
  </si>
  <si>
    <t>Consumer Reporting Act - Agency</t>
  </si>
  <si>
    <t>Licences issued to businesses that reports on consumer credit reporting.</t>
  </si>
  <si>
    <t>Consumer Reporting Act - Personal Information</t>
  </si>
  <si>
    <t>Licenses issued to personal information investigator for consumer credit reporting businesses.</t>
  </si>
  <si>
    <t>Paperback &amp; Periodical Distributors Act</t>
  </si>
  <si>
    <t>Licenses for business who sell newspapers and magazines.</t>
  </si>
  <si>
    <t>Payday Lender - Head Offices</t>
  </si>
  <si>
    <t>Licensing of payday lenders head offices.</t>
  </si>
  <si>
    <t>Payday Lender - Branch Offices</t>
  </si>
  <si>
    <t>Licensing of payday lenders branch offices which are under a head office.</t>
  </si>
  <si>
    <t>Payday Loan Broker - Branch Offices</t>
  </si>
  <si>
    <t>Licensing of payday loan broker branch office</t>
  </si>
  <si>
    <t xml:space="preserve">Collections Agency Act - Exam Fees </t>
  </si>
  <si>
    <t xml:space="preserve">Collection Agency Exam Fee </t>
  </si>
  <si>
    <t>Payday Loan Broker - Branch Offices under a Head Office</t>
  </si>
  <si>
    <t>Licensing of payday loan broker branch office which are under a head office.</t>
  </si>
  <si>
    <t>Certificates to Commissioners - First Appointment</t>
  </si>
  <si>
    <t>First Appointment</t>
  </si>
  <si>
    <t>Certificates to Commissioners - Re-Appointment</t>
  </si>
  <si>
    <t>Re-Appointment</t>
  </si>
  <si>
    <t>Certificates to Commissioners - Replacement Certificate</t>
  </si>
  <si>
    <t>Replacement Certificate</t>
  </si>
  <si>
    <t>Notary Public Appointment - Solicitor</t>
  </si>
  <si>
    <t>Notary Public Appointment - Non-Solicitor</t>
  </si>
  <si>
    <t>Notary Public Re-Appointment - Non-Solicitor</t>
  </si>
  <si>
    <t>Notary Public- Replacement Certificate</t>
  </si>
  <si>
    <t>Certificate of Authentication - Members of the Public to use in Foreign Country.</t>
  </si>
  <si>
    <t>Official Documents authenticates notarized documents for the members of the public to use in foreign country.</t>
  </si>
  <si>
    <t>Certificate of Authentication - Foreign Consulate/Embassy</t>
  </si>
  <si>
    <t>Commissioner of Oaths, Government Official - Filing with a Foreign Consulate/Embassy</t>
  </si>
  <si>
    <t>Tarion Warranty Corporation</t>
  </si>
  <si>
    <t>N/A - oversight fee collected from the administrative authority.  Not transaction driven.</t>
  </si>
  <si>
    <t>Oversight fees collected by the Ministry to support policy development and other activities.</t>
  </si>
  <si>
    <t>Ontario Motor Vehicle Industry Council (OMVIC)</t>
  </si>
  <si>
    <t>Real Estate Council of Ontario</t>
  </si>
  <si>
    <t>Travel Industry Council of Ontario</t>
  </si>
  <si>
    <t>Technical Standards and Safety Authority</t>
  </si>
  <si>
    <t>Electrical Safety Authority</t>
  </si>
  <si>
    <t>Bereavement Authority</t>
  </si>
  <si>
    <t>Ontario Film Authority</t>
  </si>
  <si>
    <t>Oversight fees collected by the Ministry to support policy development and other activities. 2019/20 oversight fee is zero as delegation was revoked on October 1, 2019 due to financial hardship resulting in an inability to pay the fee.</t>
  </si>
  <si>
    <t>Forfeited Corporate Property Relief from Forfeiture Application Fee</t>
  </si>
  <si>
    <t>The fee is to partially cover the efforts and costs incurred in confirming forfeiture, due diligence and the transfer of title.</t>
  </si>
  <si>
    <t>Forfeited Corporate Property Co-Ownership Application Fee</t>
  </si>
  <si>
    <t>For remote courier copies of instruments, other than plans, per page (Schedule II, Item 15) Remote</t>
  </si>
  <si>
    <t>Fee for remote courier copies of instruments, other than plans, per page. All user fee revenue from Real Property Transaction is accrued to Teranet.</t>
  </si>
  <si>
    <t>For remote email copies of plans (Schedule II, Item 19) Remote</t>
  </si>
  <si>
    <t>Fee for remote email copies of plans. All user fee revenue from Real Property Transaction is accrued to Teranet.</t>
  </si>
  <si>
    <t>For each additional page of Digital Library record print/download</t>
  </si>
  <si>
    <t>Line of Business: Real Property</t>
  </si>
  <si>
    <t>For view/print/download of 20 pages of Historical Books records in OnLand</t>
  </si>
  <si>
    <t>For remote plans viewing and copying (Schedule II, Item 18) Remote</t>
  </si>
  <si>
    <t>Fee for the viewing and copying of remote plans. All user fee revenue from Real Property Transaction is accrued to Teranet.</t>
  </si>
  <si>
    <t>For remote instrument, other than plans, viewing and copying (Schedule II, Item 17) Remote</t>
  </si>
  <si>
    <t>Fee for a remote instrument, other than plans, viewing and copying. All user fee revenue from Real Property Transaction is accrued to Teranet.</t>
  </si>
  <si>
    <t>For an electronic search of a power of attorney index (Schedule II, Item 16) Remote</t>
  </si>
  <si>
    <t>Fee for an electronic search of a power of attorney index. All user fee revenue from Real Property Transaction is accrued to Teranet.</t>
  </si>
  <si>
    <t>For remote email copies of instruments, other than plans, per page (Schedule II, Item 14) Remote</t>
  </si>
  <si>
    <t>Fee for remote email copies of instruments, other than plans, per page. All user fee revenue from Real Property Transaction is accrued to Teranet.</t>
  </si>
  <si>
    <t>Remote display parcel map by PIN (Schedule II, Item 13) Remote</t>
  </si>
  <si>
    <t>Fee for a remote display parcel map by Property Identification Number (PIN). All user fee revenue from Real Property Transaction is accrued to Teranet.</t>
  </si>
  <si>
    <t>For copy of additional page of remote parcel register (Schedule I, Item 13) Remote</t>
  </si>
  <si>
    <t>Fee for a copy of additional page of remote parcel register. All user fee revenue from Real Property Transaction is accrued to Teranet.</t>
  </si>
  <si>
    <t xml:space="preserve">For copy of remote parcel register, includes the first page (Schedule I, Items 10 &amp; 11) Remote </t>
  </si>
  <si>
    <t>Fee for a copy of remote parcel register, includes the first page. All user fee revenue from Real Property Transaction is accrued to Teranet.</t>
  </si>
  <si>
    <t>For the correction of errors, defects and omissions in a registered document or deposited plan under the Registry Act (Schedule 1, Item 2) OTC</t>
  </si>
  <si>
    <t>Fee for the correction of errors, defects and omissions in a registered document or deposited plan under the Registry Act. All user fee revenue from Real Property Transaction is accrued to Teranet.</t>
  </si>
  <si>
    <t>For adjacent remote parcel register search, each PIN, includes first page (Schedule I, Item 12) Remote</t>
  </si>
  <si>
    <t>Fee for adjacent remote parcel register search, each PIN, includes first page. All user fee revenue from Real Property Transaction is accrued to Teranet.</t>
  </si>
  <si>
    <t>For plans copying at an LRO (per page of paper print) (part Schedule II, Item 11) OTC</t>
  </si>
  <si>
    <t>All user fee revenue from Real Property Transaction is accrued to Teranet.</t>
  </si>
  <si>
    <t>For document copying at an LRO, including standard charge terms (per page) (part Schedule II, Item 10) OTC</t>
  </si>
  <si>
    <t>For certifying a copy for which item Schedule I, Items 8, 9, 14 and 17 and Schedule II, Items 6, 10, and 11 (of fee schedule) applies (Schedule II, Item 9) OTC/Mail</t>
  </si>
  <si>
    <t>Fee for certifying a copy for which item Schedule I, Items 8, 9, 14 and 17 and Schedule II, Items 6, 10, and 11 (of fee schedule) applies. All user fee revenue from Real Property Transaction is accrued to Teranet.</t>
  </si>
  <si>
    <t>For copies of property index map &amp; block map at an LRO pet sheet) (Schedule II, Item 8) OTC</t>
  </si>
  <si>
    <t>For search of other indices (condominium corporation, by-laws, general registration, Canada land) each additional page (Schedule II, Item 6b) OTC</t>
  </si>
  <si>
    <t>Fee for search of other indices (condominium corporation, by-laws, general registration, Canada land) each additional page. All user fee revenue from Real Property Transaction is accrued to Teranet.</t>
  </si>
  <si>
    <t>For search of other indices (condominium corporation, by-laws, general registration, Canada land) includes first page (Schedule II, Item 6a) OTC</t>
  </si>
  <si>
    <t>Fee for search of other indices (condominium corporation, by-laws, general registration, Canada land) includes first page. All user fee revenue from Real Property Transaction is accrued to Teranet.</t>
  </si>
  <si>
    <r>
      <t xml:space="preserve">For registration of, (a) a certificate under subsection 3(3) of the Housing Development Act; (b) a copy of a plan and field notes of a municipal or crown resurvey under Part III of the Surveys Act; (c) a plan under the Boundaries Act under either the </t>
    </r>
    <r>
      <rPr>
        <sz val="10"/>
        <rFont val="Ebrima"/>
      </rPr>
      <t>La</t>
    </r>
    <r>
      <rPr>
        <sz val="10"/>
        <color rgb="FF000000"/>
        <rFont val="Ebrima"/>
      </rPr>
      <t>n</t>
    </r>
    <r>
      <rPr>
        <sz val="10"/>
        <rFont val="Ebrima"/>
      </rPr>
      <t>d Titles or Registry Act: (d) a notice of change of address for service; or (e)a Land Registrar's amendment, order or caution (f) Director of Titles order or caution</t>
    </r>
  </si>
  <si>
    <t>Fee for the registration of,
(a) a certificate under subsection 3(3) of the Housing Development Act;
(b) a copy of a plan and field notes of a municipal or crown resurvey under Part III of the Surveys Act;
(c) a plan under the Boundaries Act
under either the Land Titles Act or Registry Act:
(d) a notice of change of address for service; or
(e) a Land Registrar’s amendment, order or caution
(f) Director of Titles order or caution
All user fee revenue from Real Property Transaction is accrued to Teranet.</t>
  </si>
  <si>
    <t>For each report showing the details of a writ, lien or order or for copy of writ, lien or order (Schedule I, Item 17) Remote or OTC</t>
  </si>
  <si>
    <t>$6.45 to a maximum per name of $64.40</t>
  </si>
  <si>
    <t>Fee to get a report of the details of a writ of execution that is listed in the certificate received in the above searches. All user fee revenue from Real Property Transaction is accrued to Teranet.</t>
  </si>
  <si>
    <t>For search for writs, per name searched non-key Enforcement Office (Schedule I, Item 16b) Remote or OTC</t>
  </si>
  <si>
    <t>Fee to search for outstanding writs of execution filed in respect of judgments issued against a debtor in a jurisdiction different than that in which the searcher is present (for over the counter) or in a jurisdiction other than one the searcher has set as a “key enforcement office” in the remote search application. Note: Searches conducted in the context of a real estate transaction. All user fee revenue from Real Property Transaction is accrued to Teranet.</t>
  </si>
  <si>
    <t>For search for writs, per name searched (key Enforcement Office) (Schedule I, Item 16a) Remote or OTC</t>
  </si>
  <si>
    <t>Fee to search for outstanding writs of execution filed in respect of judgments issued against a debtor in the same jurisdiction as that in which the searcher is present (for over the counter) or which the searcher has set as a “key enforcement office” in the remote search application. Note: Searches conducted in the context of a real estate transaction. All user fee revenue from Real Property Transaction is accrued to Teranet.</t>
  </si>
  <si>
    <t>For copy of inactive remote parcel register (Schedule I, Item 15) .Remote</t>
  </si>
  <si>
    <t>Fee for a copy of inactive remote parcel register. All user fee revenue from Real Property Transaction is accrued to Teranet.</t>
  </si>
  <si>
    <t>For copy of inactive parcel register at an LRO (Schedule I, Item 14) OTC</t>
  </si>
  <si>
    <t>Fee for a copy of inactive parcel register at an LRO. All user fee revenue from Real Property Transaction is accrued to Teranet.</t>
  </si>
  <si>
    <t>For copy of parcel register at an LRO, includes first page (includes self-service kiosks at an LRO that do not require a license under Schedule 3) (Schedule I, Item 8) OTC</t>
  </si>
  <si>
    <t>Fee for a copy of parcel register at an land registry office (LRO), includes first page (includes self-service kiosks at an LRO that do not require a licence under Schedule 3). All user fee revenue from Real Property Transaction is accrued to Teranet.</t>
  </si>
  <si>
    <t>For the correction of errors, defects and omissions in a registered or deposited plan under the Land Titles Act (Schedule I, Item 5) OTC</t>
  </si>
  <si>
    <t>Fee for the correction of errors, defects and omissions in a registered or deposited plan under the Land Titles Act. All user fee revenue from Real Property Transaction is accrued to Teranet.</t>
  </si>
  <si>
    <t>For registration of an instrument or deposit of a plan in non-electronic format under the Land Titles Act (including registrations under section 25 of the Land Registration Reform Act)  (Schedule I, Item 4)  OTC</t>
  </si>
  <si>
    <t>Fee for registration of an instrument or deposit of a plan in non-electronic format under the Land Titles Act (including registrations under section 25 of the Land Registration Reform Act). All user fee revenue from Real Property Transaction is accrued to Teranet.</t>
  </si>
  <si>
    <t>For each lot and block created by the plan of subdivision under the Land Titles Act (per lot or block) (Schedule II, Item 4) OTC or Remote</t>
  </si>
  <si>
    <t>Fee for each lot and block created by the plan of subdivision under the Land Titles Act (per lot or block). All user fee revenue from Real Property Transaction is accrued to Teranet.</t>
  </si>
  <si>
    <t>For each unit created by the declaration and description under the Condominium Act 1998 (per unit) (Schedule II, Item 2) OTC or Remote</t>
  </si>
  <si>
    <t>Fee for each unit created by the declaration and description under the Condominium Act 1998 (per unit). All user fee revenue from Real Property Transaction is accrued to Teranet.</t>
  </si>
  <si>
    <t>For registration of subdivision plan in non-electronic format (Schedule 1, Item 7) OTC or Remote</t>
  </si>
  <si>
    <t>Fee for registration of subdivision plan in non-electronic format. All user fee revenue from Real Property Transaction is accrued to Teranet.</t>
  </si>
  <si>
    <t>For registration of condominium plan in non-electronic format (Schedule 1, Item 6) OTC</t>
  </si>
  <si>
    <t>Fee for registration of condominium plan in non-electronic format. All user fee revenue from Real Property Transaction is accrued to Teranet.</t>
  </si>
  <si>
    <t>For registration or deposit of an instrument or plan in electronic format (Schedule I, Item 3) Remote</t>
  </si>
  <si>
    <t>Fee for registration or deposit of an instrument or plan in electronic format. All user fee revenue from Real Property Transaction is accrued to Teranet.</t>
  </si>
  <si>
    <t>For registration or deposit of an instrument or plan under the Registry Act (Schedule I, Item 1) OTC</t>
  </si>
  <si>
    <t>Fee for registration or deposit of an instrument or plan under the Registry Act. All user fee revenue from Real Property Transaction is accrued to Teranet.</t>
  </si>
  <si>
    <t>For copy of additional page of parcel register at an LRO (Schedule I, Item 9) OTC</t>
  </si>
  <si>
    <t>Application - Confirmation under Boundaries Act - for each hour, or part thereof of recording Mail</t>
  </si>
  <si>
    <t>Fee for each additional property adjoining the boundary to be confirmed</t>
  </si>
  <si>
    <t>Application - Confirmation under Boundaries Act - for each copy of the recording of evidence (section 9(2) of the act) Mail</t>
  </si>
  <si>
    <t>Base fee for the copy of the recording of evidence of the boundary hearing</t>
  </si>
  <si>
    <t>Application - Confirmation under Boundaries Act - for each additional line adjoining the boundary to be confirmed Mail</t>
  </si>
  <si>
    <t>Application - Confirmation under Boundaries Act - for the Application Mail</t>
  </si>
  <si>
    <t>Fee for an application for boundary confirmation of a property</t>
  </si>
  <si>
    <t>App for EP Licence - EPCA (Mail) intake only at counter</t>
  </si>
  <si>
    <t xml:space="preserve">Fee to register an extra provincial licence </t>
  </si>
  <si>
    <t>App to Amend EP Licence - EPCA  (Mail) intake only at counter</t>
  </si>
  <si>
    <t xml:space="preserve">Fee to amend an extra provincial licence </t>
  </si>
  <si>
    <t>Incorporation - BCA (OTC/Mail)</t>
  </si>
  <si>
    <t>Fee to incorporate an Ontario corporation</t>
  </si>
  <si>
    <t>Certified Copy - Microfiche (OTC,Mail)</t>
  </si>
  <si>
    <t>Fee for a certified microfiche record</t>
  </si>
  <si>
    <t>Profile Report - other (mail)</t>
  </si>
  <si>
    <t>Fee to request a copy of a report listing the administrators of an Ontario corporation</t>
  </si>
  <si>
    <t>TC/RC Files (OTC,Mail)</t>
  </si>
  <si>
    <t>Fee to request a historical record</t>
  </si>
  <si>
    <t>TC/RC Files - certified</t>
  </si>
  <si>
    <t>Fee to request a certified historical record</t>
  </si>
  <si>
    <t>Search (microfiche) - Basic service (Within 5 days)</t>
  </si>
  <si>
    <t>Fee for a microfiche record</t>
  </si>
  <si>
    <t>Photocopy made by customer</t>
  </si>
  <si>
    <t>Fee to print a copy of a record from a microfiche</t>
  </si>
  <si>
    <t>Profile Report - other (otc)</t>
  </si>
  <si>
    <t>Profile Report Electronic</t>
  </si>
  <si>
    <t>Certificate of Non Filling - other  (mail)</t>
  </si>
  <si>
    <t xml:space="preserve">Fee for a certificate issued when a corporation has not filed under the Corporations Information Act.  </t>
  </si>
  <si>
    <t>Certificate of Non Filling - other  (otc)</t>
  </si>
  <si>
    <t>Certificate of Non Filling - electronic</t>
  </si>
  <si>
    <t>Registration Renewal  - electronic  BNA</t>
  </si>
  <si>
    <t>Fee to renew a business name registration</t>
  </si>
  <si>
    <t>Certificate of Status for Co-ops (Mail/Over-the-Counter)</t>
  </si>
  <si>
    <t>Line of Business: Companies</t>
  </si>
  <si>
    <t>Certificate of No Record - other (mail)</t>
  </si>
  <si>
    <t>Fee for certificate that is issued if there is no record of the corporation in the Ontario Business Information System (ONBIS).</t>
  </si>
  <si>
    <t>Registration Renewal  - BNA (OTC/Mail)</t>
  </si>
  <si>
    <t>Registration  - BNA (OTC/Mail) (five years)</t>
  </si>
  <si>
    <t>Fee to register a business name</t>
  </si>
  <si>
    <t>App for Letters Patent for Continuance EP Corp (OTC/Mail)</t>
  </si>
  <si>
    <t>Application for letters patent for Continuance EP Corporation</t>
  </si>
  <si>
    <t>App for Letters Patent for Continuance not Inc by LP (OTC/Mail)</t>
  </si>
  <si>
    <t>Application for letters patent for Continuance not incorporatd by LP</t>
  </si>
  <si>
    <t>App to Continue under Co-op Corporations Act (Mail) intake only at counter</t>
  </si>
  <si>
    <t>Application to continue under the Co-op Corporations Act</t>
  </si>
  <si>
    <t>Certificate of No Record - other (otc)</t>
  </si>
  <si>
    <t>Certificate of No Record - electronic</t>
  </si>
  <si>
    <t>Statement of No Record - other (mail)</t>
  </si>
  <si>
    <t>Fee for a statement indicating that there is no record of the registration on public record</t>
  </si>
  <si>
    <t>Statement of No Record - other (otc)</t>
  </si>
  <si>
    <t>Statement of No Record - electronic</t>
  </si>
  <si>
    <t>Document Replica</t>
  </si>
  <si>
    <t>Fee to request a copy of information filed for a business</t>
  </si>
  <si>
    <t>Document Replica (electronic)</t>
  </si>
  <si>
    <t>Corporate  Document  List - other  (mail)</t>
  </si>
  <si>
    <t>Fee to request a list of documents filed for an Ontario corporation</t>
  </si>
  <si>
    <t>Corporate  Document  List - other  (otc)</t>
  </si>
  <si>
    <t>Corporate  Document  List - electronic</t>
  </si>
  <si>
    <t>Certificate of Status - other  (mail)</t>
  </si>
  <si>
    <t>Fee to request the status of a corporation (active or inactive)</t>
  </si>
  <si>
    <t>Certificate of Status - other  (otc)</t>
  </si>
  <si>
    <t>Certificate of Status - electronic</t>
  </si>
  <si>
    <t>Corp. Business Names List - other (mail)</t>
  </si>
  <si>
    <t xml:space="preserve">Fee to request a list of the business names for a corporation </t>
  </si>
  <si>
    <t>Corp. Business Names List - other (otc)</t>
  </si>
  <si>
    <t>Corp. Business Names List - electronic</t>
  </si>
  <si>
    <t>Point in Time Report - other (mail)</t>
  </si>
  <si>
    <t>Fee that provides information at a specific date for an Ontario corporation</t>
  </si>
  <si>
    <t>Point in Time Report - other (otc)</t>
  </si>
  <si>
    <t>Point in Time Report - electronic</t>
  </si>
  <si>
    <t>Certified Document Replica (OTC)</t>
  </si>
  <si>
    <t>Fee to request a certified copy of information filed for a business</t>
  </si>
  <si>
    <t>Certified Document Replica electronic</t>
  </si>
  <si>
    <t>Certified Profile Report - other (mail)</t>
  </si>
  <si>
    <t>Fee to request a certified copy of a report listing the administrators of an Ontario corporation</t>
  </si>
  <si>
    <t>Certified Profile Report - other (otc)</t>
  </si>
  <si>
    <t>Certified Profile Report Electronic</t>
  </si>
  <si>
    <t>Certified Corporate  Document  List - other  (mail)</t>
  </si>
  <si>
    <t>Fee to request a certified list of documents filed for an Ontario corporation</t>
  </si>
  <si>
    <t>Certified Corporate  Document  List - other  (otc)</t>
  </si>
  <si>
    <t>Certified Corporate  Document  List - electronic</t>
  </si>
  <si>
    <t>Certified Corp. Business Names List - other (mail)</t>
  </si>
  <si>
    <t xml:space="preserve">Fee to request a certified document list of the business names for a corporation </t>
  </si>
  <si>
    <t>Certified Corp. Business Names List - other (otc)</t>
  </si>
  <si>
    <t>Certified Corp. Business Names List - electronic</t>
  </si>
  <si>
    <t>Certified Point in Time Report - other (mail)</t>
  </si>
  <si>
    <t>Fee that provides certified information at a specific date for an Ontario corporation</t>
  </si>
  <si>
    <t>Certified Point in Time Report - other (otc)</t>
  </si>
  <si>
    <t>Certified Point in Time Report - electronic</t>
  </si>
  <si>
    <t>Arrangement - BCA (Expedited) (Mail) intake only at counter</t>
  </si>
  <si>
    <t>Fee to allow an existing business corporation to make multiple changes as per a court order</t>
  </si>
  <si>
    <t>Registration  -  BNA other (mail)   (five years)</t>
  </si>
  <si>
    <t>Registration  - BNA other (otc)     (five years)</t>
  </si>
  <si>
    <t xml:space="preserve">Registration  Renewal - BNA other (mail)   </t>
  </si>
  <si>
    <t>Fee to renew a business name</t>
  </si>
  <si>
    <t xml:space="preserve">Registration Renewal - BNA other (otc)     </t>
  </si>
  <si>
    <t>Registration  - electronic  BNA (five years)</t>
  </si>
  <si>
    <t>Incorp. - CA / Expedite (7 bus. Days ) (/Mail) intake only at counter</t>
  </si>
  <si>
    <t>Fee to expedite a not for profit incorporation</t>
  </si>
  <si>
    <t>Incorporation - BCA Electronic</t>
  </si>
  <si>
    <t>Fee to incorporate an Ontario business corporation</t>
  </si>
  <si>
    <t>Continuance - BCA Expedited (Mail) intake only at counter</t>
  </si>
  <si>
    <t>Fee to continue a business corporation from another jurisdiction into Ontario</t>
  </si>
  <si>
    <t>Arrangement - BCA (Mail) intake only at counter</t>
  </si>
  <si>
    <t>Partnership Declaration New (OTC,Mail)</t>
  </si>
  <si>
    <t>Fee to register a limited partnership</t>
  </si>
  <si>
    <t xml:space="preserve"> Amalgamation - BCA (10 or fewer) (OTC/Mail)</t>
  </si>
  <si>
    <t>Fee to amalgamate an Ontario corporation</t>
  </si>
  <si>
    <t>Amalgamation - BCA (more than 10) (OTC/Mail)</t>
  </si>
  <si>
    <t>Fee to amalgamate an Ontario business corporation</t>
  </si>
  <si>
    <t>Penalty for late renewal (five years)</t>
  </si>
  <si>
    <t>Fee for late renewal of a limited partnership</t>
  </si>
  <si>
    <t>Continuance - BCA (Mail) intake only at counter</t>
  </si>
  <si>
    <t>Partnership Declaration Renewal (OTC,Mail)</t>
  </si>
  <si>
    <t>Fee to renew a limited partnership</t>
  </si>
  <si>
    <t>Revival - BCA (OTC/Mail)</t>
  </si>
  <si>
    <t>Fee to revive a business corporation</t>
  </si>
  <si>
    <t>Authority to Continue - BCA - (OTC/Mail)</t>
  </si>
  <si>
    <t>Fee to give authorization to an Ontario business corporation to apply to continue in another jurisdiction</t>
  </si>
  <si>
    <t>Corrected Certificate - BCA (Mail) intake only at counter</t>
  </si>
  <si>
    <t>Fee to correct an error in a certificate for a business corporation</t>
  </si>
  <si>
    <t>Restated Articles - BCA</t>
  </si>
  <si>
    <t>Fee to restate original articles of incorporation and any amendments filed</t>
  </si>
  <si>
    <t>Certified Business Names Report - electronic</t>
  </si>
  <si>
    <t>Fee to request certified information for a business name registration</t>
  </si>
  <si>
    <t>Amendment - BCA (OTC/Mail)</t>
  </si>
  <si>
    <t>Fee to amend information for a business corporation</t>
  </si>
  <si>
    <t>Certified Business Names Report - other (otc)</t>
  </si>
  <si>
    <t>Reorganization - BCA (Mail) intake only at counter</t>
  </si>
  <si>
    <t>Fee to change the structure of a business corporation.</t>
  </si>
  <si>
    <t>Certified Business Names Report - other (mail)</t>
  </si>
  <si>
    <t>Dissolutions Active Corp - BCA</t>
  </si>
  <si>
    <t>Fee to voluntarily dissolve a business corporation that was active.</t>
  </si>
  <si>
    <t>Business Names Report - electronic</t>
  </si>
  <si>
    <t>Fee to request information about a business name registration</t>
  </si>
  <si>
    <t>Dissolutions Inactive Corp - BCA</t>
  </si>
  <si>
    <t>Fee to voluntarily dissolve a business corporation that never commenced business.</t>
  </si>
  <si>
    <t>Statement of No Match - electronic</t>
  </si>
  <si>
    <t>Fee for when information is requested however no record exists on public record</t>
  </si>
  <si>
    <t>Winding Up - BCA (Mail)  intake only at counter</t>
  </si>
  <si>
    <t>Fee to liquidate the assets of a corporation</t>
  </si>
  <si>
    <t>Certificate of Non Registration - electronic</t>
  </si>
  <si>
    <t>Fee for a certificate issued when there is no record of the registration on the public record</t>
  </si>
  <si>
    <t>Incorp. - CA   (Mail) intake only at counter</t>
  </si>
  <si>
    <t>Fee to incorporate a not-for-profit corporation</t>
  </si>
  <si>
    <t>Certificate of Non Registration - other (otc)</t>
  </si>
  <si>
    <t>Certificate of Non Registration - other (mail)</t>
  </si>
  <si>
    <t>Revival - CA (OTC, Mail)</t>
  </si>
  <si>
    <t>Fee to revive a not-for-profit corporation</t>
  </si>
  <si>
    <t>Partnership Bus. Names List - electronic</t>
  </si>
  <si>
    <t>Fee to request a document list of the business names for a partnership</t>
  </si>
  <si>
    <t>Letter Patent of Amalgamation - CA (Mail) intake only at counter</t>
  </si>
  <si>
    <t>Fee to amalgamate a not-for-profit corporation</t>
  </si>
  <si>
    <t>Partnership Bus. Names List - other (otc)</t>
  </si>
  <si>
    <t>Partnership Bus. Names List - other (mail)</t>
  </si>
  <si>
    <t>Application for Authorization to Transfer to Another Jurisdiction - CA (Mail)  intake only at counter</t>
  </si>
  <si>
    <t>Fee to authorize a not-for-profit corporation to transfer to another jurisdiction</t>
  </si>
  <si>
    <r>
      <t>BNLP  Document List - electronic</t>
    </r>
    <r>
      <rPr>
        <strike/>
        <sz val="10"/>
        <color theme="1"/>
        <rFont val="Ebrima"/>
      </rPr>
      <t xml:space="preserve"> </t>
    </r>
  </si>
  <si>
    <t>Fee to request a list of documents filed for a business</t>
  </si>
  <si>
    <t>Application for supplementary Letters Patent - CA  (Mail) intake only at counter</t>
  </si>
  <si>
    <t>Fee to amend a not-for-profit corporation</t>
  </si>
  <si>
    <t>Certified BNLP  Document List - electronic</t>
  </si>
  <si>
    <t>Fee to request a certified list of documents filed for a business</t>
  </si>
  <si>
    <t>Corrected Certificate - CA (Mail) intake only at counter</t>
  </si>
  <si>
    <t>A filing fee to correct an error in a not-for-profit corporation document.</t>
  </si>
  <si>
    <t>BNLP  Document List - other (otc)</t>
  </si>
  <si>
    <t>Filling more than 3 documents at corporate counter</t>
  </si>
  <si>
    <t>Certified BNLP  Document List - other (OTC, Mail)</t>
  </si>
  <si>
    <t>Statement of No Match - other (mail)</t>
  </si>
  <si>
    <t>BNLP  Document List - other (mail)</t>
  </si>
  <si>
    <t>Statement of No Match - other (otc)</t>
  </si>
  <si>
    <t>Certified Copy of a Notice/Return (Microfilm only)</t>
  </si>
  <si>
    <t xml:space="preserve">Fee to request a copy of a return or notice for a corporation </t>
  </si>
  <si>
    <t>Business Names Report - other (mail)</t>
  </si>
  <si>
    <t>Expired Record Search (OTC,Mail)</t>
  </si>
  <si>
    <t>Fee to request information for an expired business name registration</t>
  </si>
  <si>
    <t>Business Names Report - other (otc)</t>
  </si>
  <si>
    <t>Fee to request information for a business</t>
  </si>
  <si>
    <t>Search for a Lien</t>
  </si>
  <si>
    <t>Line of Business: Personal Property Security Registration (PPSR)</t>
  </si>
  <si>
    <t>Register Financing Change Statements</t>
  </si>
  <si>
    <t>Fee to register a change to an existing P.P.S.A registration (e.g. Amendment)</t>
  </si>
  <si>
    <t>Register Financing Statements/Renewal - Perpetual (This registration/renewal type will remain on file forever, unless discharged )</t>
  </si>
  <si>
    <t>Fee to register or renew a P.P.S.A lien for a perpetual period</t>
  </si>
  <si>
    <t>Register Financing Statements/Renewal:- fee is $8 per year.</t>
  </si>
  <si>
    <t>Between $8 and $40, depending how many years the renewal is for.</t>
  </si>
  <si>
    <t>Fee to register or renew a lien under the Personal Property Security Act (P.P.S.A). Due to system limitations and fee structure, a requester can request a renewal of 5 years in one transaction. ($8/year fee x 5 years = $40 fee revenue).</t>
  </si>
  <si>
    <t>Regular On-line - Birth certificate with parental information - replacement</t>
  </si>
  <si>
    <t>Issuance of a replacement birth certificate with parental information sent by regular mail within 15 business days.  No service guarantee applies.  This is a new product that has only been widely available since March 2018.</t>
  </si>
  <si>
    <t>Regular On-line - Birth certificate with parental information - initial</t>
  </si>
  <si>
    <t>First time issuance of a birth certificate with parental information sent by regular mail within 15 business days.  No service guarantee applies.  This is a new product that has only been widely available since March 2018.</t>
  </si>
  <si>
    <t>Premium On-line - Certified copy of marriage registration</t>
  </si>
  <si>
    <t>Issuance of a certified copy of marriage registration sent by courier with a money back guarantee if delivery not attempted  within 5 business days.</t>
  </si>
  <si>
    <t>Premium On-line - Marriage Certificate</t>
  </si>
  <si>
    <t>Issuance of a marriage certificate sent by courier with a money back guarantee if delivery not attempted  within 5 business days.</t>
  </si>
  <si>
    <t>On-line - Marriage Search Letter</t>
  </si>
  <si>
    <t>A letter sent by regular mail within 6-8 weeks confirming whether or not a marriage is registered that matches the criteria provided, for the years searched. Fee is for every five years searched. Therefore if the search is for 10 years, the fee would be $30.</t>
  </si>
  <si>
    <t>Regular On-line - Certified copy of marriage registration</t>
  </si>
  <si>
    <t>Issuance of a certified copy of marriage registration sent by regular mail with a money back guarantee if not sent within 15 business days.</t>
  </si>
  <si>
    <t xml:space="preserve">Regular On-line - Marriage Certificate </t>
  </si>
  <si>
    <t>Issuance of a marriage certificate sent by regular mail with a money back guarantee if not sent within 15 business days.</t>
  </si>
  <si>
    <t>Premium On-line - Certified copy of death registration</t>
  </si>
  <si>
    <t>Issuance of a certified copy of death registration sent by courier with a money back guarantee if delivery not attempted within 5 business days.</t>
  </si>
  <si>
    <t>Premium On-line - Death Certificate</t>
  </si>
  <si>
    <t>Issuance of a death certificate sent by courier with a money back guarantee if delivery not attempted  within 5 business days.</t>
  </si>
  <si>
    <t>On-line - Death Search Letter</t>
  </si>
  <si>
    <t>A letter sent by regular mail within 6-8 weeks confirming whether or not a death is registered that matches the criteria provided, for the years searched. Fee is for every five years searched. Therefore if the search is for 10 years, the fee would be $30.</t>
  </si>
  <si>
    <t>Regular On-line - Certified copy of death registration</t>
  </si>
  <si>
    <t>Issuance of a certified copy of death registration sent by regular mail with a money back guarantee if not sent within 15 business days.</t>
  </si>
  <si>
    <t xml:space="preserve">Regular On-line - Death Certificate </t>
  </si>
  <si>
    <t>Issuance of a death certificate sent by regular mail with a money back guarantee if not sent within 15 business days.</t>
  </si>
  <si>
    <t>Premium On-line - Certified copy of birth registration - Replacement</t>
  </si>
  <si>
    <t>Issuance of a replacement certified copy of birth registration sent by courier with a money back guarantee if delivery not attempted  within 5 business days.</t>
  </si>
  <si>
    <t>Premium On-line - Certified copy of birth registration - Initial</t>
  </si>
  <si>
    <t>First time issuance of a certified copy of birth registration sent by courier with a money back guarantee if delivery not attempted  within 5 business days.</t>
  </si>
  <si>
    <t>Premium On-line - Birth Certificate - Replacement</t>
  </si>
  <si>
    <t>Issuance of a replacement birth certificate sent by courier with a money back guarantee if delivery not attempted within 5 business days.</t>
  </si>
  <si>
    <t>Premium On-line - Birth Certificate - Initial</t>
  </si>
  <si>
    <t>First time issuance of a birth certificate sent by courier with a money back guarantee if delivery not attempted within 5 business days.</t>
  </si>
  <si>
    <t>On-line - Birth Search Letter</t>
  </si>
  <si>
    <t>A letter sent by regular mail within within 6-8 weeks confirming whether or not a birth is registered that matches the criteria provided, for the years searched. Fee is for every five years searched. Therefore if the search is for 10 years, the fee would be $30.</t>
  </si>
  <si>
    <t>Regular On-line - Certified copy of birth registration - Replacement</t>
  </si>
  <si>
    <t>Issuance of a replacement certified copy of birth registration sent by regular mail with a money back guarantee if not sent within 15 business days.</t>
  </si>
  <si>
    <t>Regular On-line - Certified copy of birth registration - Initial</t>
  </si>
  <si>
    <t>First time issuance of a certified copy of birth registration sent by regular mail with a money back guarantee if not sent within 15 business days.</t>
  </si>
  <si>
    <t>Regular On-line - Birth Certificate - Replacement</t>
  </si>
  <si>
    <t>Issuance of a replacement birth certificate sent by regular mail with a money back guarantee if not sent within 15 business days.</t>
  </si>
  <si>
    <t>Regular On-line - Birth Certificate - Initial</t>
  </si>
  <si>
    <t>First time issuance of a birth certificate sent by regular mail with a money back guarantee if not sent within 15 business days.</t>
  </si>
  <si>
    <t>Marriage Licence</t>
  </si>
  <si>
    <t>Issuance of a marriage licence. Fee for a licence is $75 as set by the Marriage Act; municipality retains $27.</t>
  </si>
  <si>
    <t>Civil Marriage</t>
  </si>
  <si>
    <t>Fee charged if marriage performed by a judge or justice of the peace and remitted to the Minister of Finance.</t>
  </si>
  <si>
    <t xml:space="preserve">Correction to Marriage Registration </t>
  </si>
  <si>
    <t>Amendment to marriage registration.</t>
  </si>
  <si>
    <t>Correction to Death Registration</t>
  </si>
  <si>
    <t>Amendment to death registration.</t>
  </si>
  <si>
    <t>Change of sex designation on birth registration</t>
  </si>
  <si>
    <t>Fee of $37 waived for 2018-19</t>
  </si>
  <si>
    <t>Amendment to birth registration. This fee has been waived until April 30, 2020. Therefore there is no revenue for 2018-19.</t>
  </si>
  <si>
    <t>Add Given Names</t>
  </si>
  <si>
    <t>Amendment to birth registration.</t>
  </si>
  <si>
    <t>Add a Parent's Particulars</t>
  </si>
  <si>
    <t>Correction to Birth Registration</t>
  </si>
  <si>
    <t>Change of Name - Child with Adult</t>
  </si>
  <si>
    <t>Legal name change of a child at the same time as a parent's legal name change; and issuance of a change of name certificate and birth certificate (if born in Ontario).</t>
  </si>
  <si>
    <t>Change of Name - Child</t>
  </si>
  <si>
    <t>Legal name change of a child and issuance of a change of name certificate, and a birth certificate (if born in Ontario).</t>
  </si>
  <si>
    <t>Change of Name - Adult</t>
  </si>
  <si>
    <t>Legal name change of an adult and  issuance of a change of name certificate, and a birth certificate (if born in Ontario).</t>
  </si>
  <si>
    <t>Election to resume former surname</t>
  </si>
  <si>
    <t>Legal change of surname back to your previous surname when the marriage is dissolved or conjugal relationship ended; and issuance of a change of name certificate, and a birth certificate (if born in Ontario).</t>
  </si>
  <si>
    <t>Election to change surname - After 90 Days</t>
  </si>
  <si>
    <t>Legal change of surname more than  90 days after marriage; and issuance of a change of name certificate, and a birth certificate (if born in Ontario).</t>
  </si>
  <si>
    <t>Change of Name Search Letter</t>
  </si>
  <si>
    <t>A letter sent by regular mail within 6-8 weeks confirming whether or not a name change is registered that matches the criteria provided, for the years searched. Fee is for every five years searched. Therefore if the search is for 10 years, the fee would be $30.</t>
  </si>
  <si>
    <t xml:space="preserve">Certified copy of change of name </t>
  </si>
  <si>
    <t>Issuance of a certified copy of change of name registration sent by regular mail within 6 to 8 weeks.</t>
  </si>
  <si>
    <t>Change of Name Certificate - replacement</t>
  </si>
  <si>
    <t>Issuance of a replacement change of name certificate sent by regular mail within 6 to 8 weeks.</t>
  </si>
  <si>
    <t xml:space="preserve">Search and certified copy of parentage and other documents </t>
  </si>
  <si>
    <t>A letter sent by regular mail within 6-8 weeks confirming whether or not there is a record of parentage that matches the criteria provided, for the years searched; and issuance of a certified copy of the documents if a match is found. These products are primarily requested by Children's Aid Societies and Ontario Public Guardian and Trustee - although can be requested by individuals as well.</t>
  </si>
  <si>
    <t>Fee for dishonoured cheques (ServiceOntario)</t>
  </si>
  <si>
    <t>Line of Business: Vital Events</t>
  </si>
  <si>
    <t>Death Certificate - Emergency</t>
  </si>
  <si>
    <t>Issuance of a death certificate within 2 business days and sent by courier (proof of urgency is required).</t>
  </si>
  <si>
    <t>Birth certificate validation</t>
  </si>
  <si>
    <t>Electronic confirmation of a match or no match to a birth registration information. Service not available to the general public; only to organizations (e.g., MTO, Service Canada) by way of agreement.</t>
  </si>
  <si>
    <t>Search for genealogical information in respect of the person's family</t>
  </si>
  <si>
    <t>Substituted registration of birth (s. 35, VSA)</t>
  </si>
  <si>
    <t>Search for evidence to support a correction of a registration</t>
  </si>
  <si>
    <t>A search for a registration (e.g., birth, death, marriage) in support of another event to be registered (e.g., a delayed registration of birth), where the customer does not have a certificate.</t>
  </si>
  <si>
    <t>Evidence relating to a registration</t>
  </si>
  <si>
    <t>Documentary evidence in relation to the issuance of a marriage licence (e.g., parent's consent, where a party to the marriage is under 18).</t>
  </si>
  <si>
    <t>Statement respecting particulars of a birth (adoption)</t>
  </si>
  <si>
    <t>Statement issued for people born outside of Canada but adopted in Ontario.</t>
  </si>
  <si>
    <t>Evidence relating to a marriage</t>
  </si>
  <si>
    <t>Adoption Search Letter - Regular</t>
  </si>
  <si>
    <t>A letter sent by regular mail within 6-8 weeks confirming whether or not an adoption is registered that matches the criteria provided, for the years searched. Fee is for every five years searched. Therefore if the search is for 10 years, the fee would be $30</t>
  </si>
  <si>
    <t>Certified copy of still-birth registration - Regular</t>
  </si>
  <si>
    <t>Issuance of a certified copy of still-birth registration sent by regular mail within 6 to 8 weeks. Transaction volumes included in certified copies of death or birth registrations.</t>
  </si>
  <si>
    <t>Birth certificate with parental information - Replacement - Emergency</t>
  </si>
  <si>
    <t>Issuance of a replacement birth certificate with parental information sent by regular mail within 2 business days (proof of urgency is required).  This is a new product that has only been widely available since March 2018.</t>
  </si>
  <si>
    <t>Birth certificate with parental information - Replacement - Expedited (regular service with proof of urgency)</t>
  </si>
  <si>
    <t>Mail/Fax/In-person</t>
  </si>
  <si>
    <t>Issuance of a replacement birth certificate with parental information sent by regular mail within 10 business days (proof of urgency is required).  This is a new product that has only been widely available since March 2018.</t>
  </si>
  <si>
    <t>Birth certificate with parental information - Replacement - Regular</t>
  </si>
  <si>
    <t>Issuance of a replacement birth certificate with parental information sent by regular mail within 6 to 8 weeks.  This is a new product that has only been widely available since March 2018.</t>
  </si>
  <si>
    <t>Birth certificate with parental information - Initial - Emergency</t>
  </si>
  <si>
    <t>First time issuance of a birth certificate with parental information sent by regular mail within 2 business days (proof of urgency is required).  This is a new product that has only been widely available since March 2018.</t>
  </si>
  <si>
    <t>Birth certificate with parental information - Initial - Expedited (regular service with proof of urgency)</t>
  </si>
  <si>
    <t>First time issuance of a birth certificate with parental information sent by regular mail within 10 business days (proof of urgency is required).  This is a new product that has only been widely available since March 2018.</t>
  </si>
  <si>
    <t>Birth certificate with parental information - Initial - Regular</t>
  </si>
  <si>
    <t>First time issuance of a birth certificate with parental information sent by regular mail within 6 to 8 weeks. This is a new product that has only been widely available since March 2018.</t>
  </si>
  <si>
    <t>Delayed Registration - Marriage</t>
  </si>
  <si>
    <t>A marriage registration for a marriage that occurred over 365 days ago.</t>
  </si>
  <si>
    <t>Delayed Registration - Death</t>
  </si>
  <si>
    <t>A death registration for a death that occurred over 365 days ago.</t>
  </si>
  <si>
    <t>Delayed Registration - Birth</t>
  </si>
  <si>
    <t>A birth registration for a birth that occurred over 365 days ago.</t>
  </si>
  <si>
    <t>Marriage Search Letter - Regular</t>
  </si>
  <si>
    <t>Marriage Search Letter - Expedited (regular service with proof of urgency)</t>
  </si>
  <si>
    <t>Mail/Fax</t>
  </si>
  <si>
    <t>A letter sent by regular mail within 10 business days confirming whether or not a marriage is registered that matches the criteria provided, for the years searched (proof of urgency is required). Fee is for every five years searched. Therefore if the search is for 10 years, the fee would be $30.</t>
  </si>
  <si>
    <t>Certified copy of marriage registration - Regular</t>
  </si>
  <si>
    <t>Issuance of a certified copy of marriage registration sent by regular mail within 6 to 8 weeks.</t>
  </si>
  <si>
    <t>Certified copy of marriage registration - Expedited (regular service with proof of urgency)</t>
  </si>
  <si>
    <t>Issuance of a certified copy of marriage registration sent by regular mail within 10 business days (proof of urgency is required).</t>
  </si>
  <si>
    <t>Certified copy of marriage registration - Emergency</t>
  </si>
  <si>
    <t>Issuance of a certified copy of marriage registration within 2 business days and sent by courier (proof of urgency is required).</t>
  </si>
  <si>
    <t>Marriage Certificate - Regular</t>
  </si>
  <si>
    <t>Issuance of a marriage certificate sent by regular mail within 6 to 8 weeks.</t>
  </si>
  <si>
    <t>Marriage Certificate - Expedited (regular service with proof of urgency)</t>
  </si>
  <si>
    <t>Issuance of a marriage certificate sent by regular mail within 10 business days (proof of urgency is required).</t>
  </si>
  <si>
    <t>Marriage Certificate - Emergency</t>
  </si>
  <si>
    <t>Issuance of a marriage certificate within 2 business days and sent by courier (proof of urgency is required).</t>
  </si>
  <si>
    <t>Death Search Letter - Regular</t>
  </si>
  <si>
    <t>Death Search Letter - Expedited (regular service with proof of urgency)</t>
  </si>
  <si>
    <t>A letter sent by regular mail within 10 business days confirming whether or not a death is registered that matches the criteria provided, for the years searched (proof of urgency is required). Fee is for every five years searched. Therefore if the search is for 10 years, the fee would be $30.</t>
  </si>
  <si>
    <t>Certified copy of death registration with cause of death information - Regular</t>
  </si>
  <si>
    <t>Issuance of a certified copy of death with cause of death information sent by regular mail within 6 to 8 weeks.</t>
  </si>
  <si>
    <t>Certified copy of death registration with cause of death information - Expedited (regular service with proof of urgency)</t>
  </si>
  <si>
    <t>Issuance of a certified copy of death with cause of death information sent by regular mail within 10 business days (proof of urgency is required).</t>
  </si>
  <si>
    <t>Certified copy of death registration - Regular</t>
  </si>
  <si>
    <t>Issuance of a certified copy of death registration sent by regular mail within 6 to 8 weeks.</t>
  </si>
  <si>
    <t>Certified copy of death registration - Expedited (regular service with proof of urgency)</t>
  </si>
  <si>
    <t>Issuance of a certified copy of death registration sent by regular mail within 10 business days (proof of urgency is required).</t>
  </si>
  <si>
    <t>Certified copy of death registration - Emergency</t>
  </si>
  <si>
    <t>Issuance of a certified copy of death registration within 2 business days and sent by courier (proof of urgency is required).</t>
  </si>
  <si>
    <t>Death Certificate - Regular</t>
  </si>
  <si>
    <t>Issuance of a death certificate sent by regular mail within 6 to 8 weeks.</t>
  </si>
  <si>
    <t>Death Certificate - Expedited (regular service with proof of urgency)</t>
  </si>
  <si>
    <t>Issuance of a death certificate sent by regular mail within 10 business days (proof of urgency is required).</t>
  </si>
  <si>
    <t>Birth Search Letter - Regular</t>
  </si>
  <si>
    <t>Birth Search Letter - Expedited (regular service with proof of urgency)</t>
  </si>
  <si>
    <t>A letter sent by mail within 10 business days confirming whether or not a birth is registered that matches the criteria provided, for the years searched (proof of urgency is required). Fee is for every five years searched. Therefore if the search is for 10 years, the fee would be $30.</t>
  </si>
  <si>
    <t>Certified copy of birth registration - Replacement - Regular</t>
  </si>
  <si>
    <t>Issuance of replacement certified copy of birth registration sent by regular mail within 6 to 8 weeks.</t>
  </si>
  <si>
    <t>Certified copy of birth registration - Replacement - Expedited (regular service with proof of urgency)</t>
  </si>
  <si>
    <t>Issuance of replacement certified copy of birth registration sent by regular mail within 10 business days (proof of urgency is required).</t>
  </si>
  <si>
    <t>Certified copy of birth registration - Replacement - Emergency</t>
  </si>
  <si>
    <t>Issuance of replacement certified copy of birth registration within 2 business days and sent by courier (proof of urgency is required).</t>
  </si>
  <si>
    <t>Certified copy of birth registration - Initial - Regular</t>
  </si>
  <si>
    <t>First time issuance of a certified copy of birth registration sent by regular mail within 6 to 8 weeks.</t>
  </si>
  <si>
    <t>Certified copy of birth registration - Initial - Expedited (regular service with proof of urgency)</t>
  </si>
  <si>
    <t>First time issuance of a certified copy of birth registration sent by regular mail within 10 business days (proof of urgency is required).</t>
  </si>
  <si>
    <t>Certified copy of birth registration - Initial - Emergency</t>
  </si>
  <si>
    <t>First time issuance of a certified copy of birth registration within 2 business days and sent by courier (proof of urgency is required).</t>
  </si>
  <si>
    <t>Birth Certificate Replacement - Regular</t>
  </si>
  <si>
    <t>Issuance of a replacement birth certificate sent by regular mail within 6 to 8 weeks. Approximately $245K (Revenue) in replacement birth certificate fees are waived annually as part of the ongoing Fee Waiver Program for Homeless and Marginally housed Individuals.</t>
  </si>
  <si>
    <t>Birth Certificate Replacement - Expedited (regular service with proof of urgency)</t>
  </si>
  <si>
    <t>Issuance of a replacement birth certificate sent by regular mail within 10 business days (proof of urgency is required).</t>
  </si>
  <si>
    <t>Birth Certificate Replacement - Emergency</t>
  </si>
  <si>
    <t>Issuance of replacement birth certificate within 2 business days and sent by courier (proof of urgency is required).</t>
  </si>
  <si>
    <t>Birth Certificate Initial - Regular</t>
  </si>
  <si>
    <t>First time issuance of a birth certificate sent by regular mail within 6 to 8 weeks.</t>
  </si>
  <si>
    <t>Birth Certificate Initial - Expedited (regular service with proof of urgency)</t>
  </si>
  <si>
    <t>First time issuance of a birth certificate sent by regular mail within 10 business days (proof of urgency is required).</t>
  </si>
  <si>
    <t>Birth Certificate Initial - Emergency</t>
  </si>
  <si>
    <t>First time issuance of a birth certificate within 2 business days and sent by courier (proof of urgency is required).</t>
  </si>
  <si>
    <t>Certified copy of death registration with cause of death information - Emergency</t>
  </si>
  <si>
    <t>Issuance of a certified copy of death registration with cause of death information within 2 business days and sent by courier (proof of urgency is required).</t>
  </si>
  <si>
    <t>Correction to Change of Name Registration</t>
  </si>
  <si>
    <t>Amendment to change of name registration</t>
  </si>
  <si>
    <t>Colleges</t>
  </si>
  <si>
    <t>Tuition - Domestic</t>
  </si>
  <si>
    <t>Revenue received from domestic students through the payment of regular tuition fees</t>
  </si>
  <si>
    <t>Tuition – International</t>
  </si>
  <si>
    <t>Revenue received from international students through the payment of regular tuition fees</t>
  </si>
  <si>
    <t>Apprenticeship Classroom Fee</t>
  </si>
  <si>
    <t>Revenue or fees paid by apprentices who attend the funded and approved apprenticeship programs in Ontario</t>
  </si>
  <si>
    <t xml:space="preserve">Student Ancillary and Incidental Fees </t>
  </si>
  <si>
    <t>Revenue received for student ancillary fees such as program material fees and non-compulsory incidental fees.</t>
  </si>
  <si>
    <t>Contracted Educational Services</t>
  </si>
  <si>
    <t>Revenue received from providing instructional services to third parties</t>
  </si>
  <si>
    <t>Other Fee-for-Service Income</t>
  </si>
  <si>
    <t>Revenue amounts received from providing non-instructional services to third parties</t>
  </si>
  <si>
    <t>School Boards</t>
  </si>
  <si>
    <t>International Students' Fees</t>
  </si>
  <si>
    <t>Tuition fee charged by school boards to non-resident visa students. Boards are able to determine the fees charged to students. The boards must, however, charge as a minimum, the base fee calculated in accordance with the Tuition Fees regulation.</t>
  </si>
  <si>
    <t>First Nation Fees</t>
  </si>
  <si>
    <t>Tuition fee charged by school boards to students residing in a First Nation community. Boards must charge a fee equal to the base fee calculated in accordance with the Tuition Fees regulation.</t>
  </si>
  <si>
    <t>Fees for Extended Day Program related to Early Learning</t>
  </si>
  <si>
    <t>Fee charged to parents for before and after school day care programs. Per O. Reg 221/11, boards shall determine the daily fee and the non-instructional day fee, if any, to be charged by it to parents of pupils enrolled in the program. The daily fee and the non-instructional day fee shall bear a reasonable relationship to the operating costs incurred by the board.</t>
  </si>
  <si>
    <t>Fees from Continuing Education/Other - Ontario Residents</t>
  </si>
  <si>
    <t>Tuition fee charged by school boards to Continuing Education students/Other - Ontario Residents. Other includes students that reside in Ontario in which the parent or guardian resides on land that is exempt from taxation for the purposes of the board. Boards are able to determine the fees charged to students. The boards must, however, charge as a minimum the cost incurred to offer the program/course, in accordance with the Tuition Fees regulation.</t>
  </si>
  <si>
    <t>Fees from students outside Ontario</t>
  </si>
  <si>
    <t>Tuition Fees charged by Board to students from outside of the province of Ontario (e.g. another province in Canada). Boards are able to determine the fees charged to students. The boards must, however, charge a fee that does not exceed the base fee calculated in accordance with the Tuition Fees regulation.</t>
  </si>
  <si>
    <t>Ontario Securities Commission</t>
  </si>
  <si>
    <t>CF Particip Class 1, 2 Cap &lt;$10M</t>
  </si>
  <si>
    <t>CF Particip Class 3B Cap &lt;$10M</t>
  </si>
  <si>
    <t>CF Particip Class 1, 2 Cap $10M to &lt;$25M</t>
  </si>
  <si>
    <t>CF Particip Class 1, 2 Cap $25M to &lt;$50M</t>
  </si>
  <si>
    <t>CF Particip Class 1, 2 Cap $50M to &lt;$100M</t>
  </si>
  <si>
    <t>CF Particip Class 1, 2 Cap $100M to &lt;$250M</t>
  </si>
  <si>
    <t>CF Particip Class 1, 2 Cap $250M to &lt;$500M</t>
  </si>
  <si>
    <t>CF Particip Class 1, 2 Cap $500M to &lt;$1B</t>
  </si>
  <si>
    <t>CF Particip Class 1, 2 Cap $1B to &lt;$5B</t>
  </si>
  <si>
    <t>CF Particip Class 1, 2 Cap $5B to &lt;$10B</t>
  </si>
  <si>
    <t>CF Particip Class 1, 2 Cap $10B to &lt;$25B</t>
  </si>
  <si>
    <t>CF Particip Class 1, 2 Cap &gt;=$25B</t>
  </si>
  <si>
    <t>CF Particip Class 3A</t>
  </si>
  <si>
    <t>CF Particip Class 3B Cap $10M to &lt;$25M</t>
  </si>
  <si>
    <t>CF Particip Class 3B Cap $25M to &lt;$50M</t>
  </si>
  <si>
    <t>CF Particip Class 3B Cap $50M to &lt;$100M</t>
  </si>
  <si>
    <t>CF Particip Class 3B Cap $100M to &lt;$250M</t>
  </si>
  <si>
    <t>CF Particip Class 3B Cap $250M to &lt;$500M</t>
  </si>
  <si>
    <t>CF Particip Class 3B Cap $500M to &lt;$1B</t>
  </si>
  <si>
    <t>CF Particip Class 3B Cap $1B to &lt;$5B</t>
  </si>
  <si>
    <t>CF Particip Class 3B Cap $5B to &lt;$10B</t>
  </si>
  <si>
    <t>CF Particip Class 3B Cap $10B to &lt;$25B</t>
  </si>
  <si>
    <t>CF Particip Class 3B Cap &gt;=$25B</t>
  </si>
  <si>
    <t>CF Particip Designated Credit Rating Org</t>
  </si>
  <si>
    <t>MR Participation fm Exempt Exchange Act ss21(1)</t>
  </si>
  <si>
    <t>MR Particip ATS exchange-traded securities</t>
  </si>
  <si>
    <t>MR Particip ATS unlisted debt or secur lending</t>
  </si>
  <si>
    <t>MR Particip Clearing Agency Matching Services</t>
  </si>
  <si>
    <t>MR Particip Clearing Agency Netting Services</t>
  </si>
  <si>
    <t>MR Particip Clearing Agency Settlement Services</t>
  </si>
  <si>
    <t>MR Partcip Central Clr'ng Counterparty no reliance</t>
  </si>
  <si>
    <t>MR Particip Depository services</t>
  </si>
  <si>
    <t>MR Particip Clearing Agencies Exempt Act 21.2(1)</t>
  </si>
  <si>
    <t>MR Particip Designated Trade Repository</t>
  </si>
  <si>
    <t>MR Recog quot &amp; trade Cdn mkt share 5% to &lt;15%</t>
  </si>
  <si>
    <t>MR Recog quot &amp; trade sys Cdn mkt shr 15% to &lt;25%</t>
  </si>
  <si>
    <t>MR Recog quot &amp; trade sys Cdn mkt shr 25% to &lt;50%</t>
  </si>
  <si>
    <t>CM Particp Spec ON Rev &lt;$250K</t>
  </si>
  <si>
    <t>CM Particp Spec ON Rev $250K to &lt;$500K</t>
  </si>
  <si>
    <t>CM Particp Spec ON Rev $500K to &lt;$1M</t>
  </si>
  <si>
    <t>CM Particp Spec ON Rev $1M to &lt;$3M</t>
  </si>
  <si>
    <t>CM Particp Spec ON Rev $3M to &lt;$5M</t>
  </si>
  <si>
    <t>CM Particp Spec ON Rev $5M to &lt;$10M</t>
  </si>
  <si>
    <t>CM Particp Spec ON Rev $10M to &lt;$25M</t>
  </si>
  <si>
    <t>CM Particp Spec ON Rev $25M to &lt;$50M</t>
  </si>
  <si>
    <t>CM Particp Spec ON Rev $50M to &lt;$100M</t>
  </si>
  <si>
    <t>CM Particp Spec ON Rev $100M to &lt;$200M</t>
  </si>
  <si>
    <t>CM Particp Spec ON Rev $200M to &lt;$500M</t>
  </si>
  <si>
    <t>CM Particp Spec ON Rev $500M to &lt;$1B</t>
  </si>
  <si>
    <t>CM Particp Spec ON Rev $1B to &lt;$2B</t>
  </si>
  <si>
    <t>CM Particp Spec ON Rev &gt;=$2B</t>
  </si>
  <si>
    <t>N3 DRO Any other var under Act ss144(1)</t>
  </si>
  <si>
    <t>O1 Iss Relief or Recog one section, Act, Reg, Rule</t>
  </si>
  <si>
    <t>O2 Iss Relief or Recog 2+ section, Act, Reg, Rule</t>
  </si>
  <si>
    <t>O1-O3 IF Relief or Recog of the Act</t>
  </si>
  <si>
    <t>4800 to 7000</t>
  </si>
  <si>
    <t>E1 Application for relief from 13-502 Rule</t>
  </si>
  <si>
    <t>E4 Subpara 1(10)(a)(ii) App - not reporting issuer</t>
  </si>
  <si>
    <t>E7 ss213(3) Loan and Trust Corp Act</t>
  </si>
  <si>
    <t>E6 Relief fm section(s) of the Act</t>
  </si>
  <si>
    <t>$4,800 ($7,000 two+)</t>
  </si>
  <si>
    <t>I2 Issuer prefiling activity</t>
  </si>
  <si>
    <t>A1 Prelim / Pro Forma Form 41-101F1</t>
  </si>
  <si>
    <t>A2 Additional fee - per tech report</t>
  </si>
  <si>
    <t>A3 Short Form 41-101F1, F-9, F-10</t>
  </si>
  <si>
    <t>A5 Specified Deriv NI 44-102 related to issuer</t>
  </si>
  <si>
    <t>A6 Specified Deriv NI 44-102 unrelated to issuer</t>
  </si>
  <si>
    <t>B3 Rights offering circular</t>
  </si>
  <si>
    <t>$3,800 + $2,000 per</t>
  </si>
  <si>
    <t>E8 Relief Business Corp Act 46(4), Ont Reg 289/000</t>
  </si>
  <si>
    <t>O3 Iss Add'l charge on Relief if no particip fee</t>
  </si>
  <si>
    <t>J1 Take-over bid and Issuer bid circular</t>
  </si>
  <si>
    <t>$4,500 + $2K*</t>
  </si>
  <si>
    <t>B2 Distrib of securities of an issuer</t>
  </si>
  <si>
    <t>$500 + $2,000 per</t>
  </si>
  <si>
    <t>B2 Distrib of securities of an investment fund</t>
  </si>
  <si>
    <t>O4 MR App under Act ss 144(1) merger, acq, new</t>
  </si>
  <si>
    <t>F2 Exempt fm recog'n as exchange under Act s21</t>
  </si>
  <si>
    <t>F5 Exempt fm recog'n as a clearing agency</t>
  </si>
  <si>
    <t>F3 Exempt OTC Derivatives / Swap facilities</t>
  </si>
  <si>
    <t>O3 Reg Add'l charge on Relief if no particip fee (</t>
  </si>
  <si>
    <t>Applic Regist for CFA relief $4.8k</t>
  </si>
  <si>
    <t>Applic Regist for CFA relief $7k</t>
  </si>
  <si>
    <t>Applic Regist for CFA relief extra $2k if no part</t>
  </si>
  <si>
    <t>A4(a) Prelim / Pro Forma Form 81-101F1 / F2</t>
  </si>
  <si>
    <t>$400.00 (Min $3,800.00)</t>
  </si>
  <si>
    <t>A4(b) Pre/Pro Forma 41-101F2 or Scholarship Plan</t>
  </si>
  <si>
    <t>$650.00 (Min $3,800.00)</t>
  </si>
  <si>
    <t>E2 Dealer Rep Port Mgr, IF Mgr, IIROC/MFDA</t>
  </si>
  <si>
    <t>E3 Dealer Rep Mutual, Scholarship, Exempt Mkt</t>
  </si>
  <si>
    <t>K1 New registration of a firm, one or more cat</t>
  </si>
  <si>
    <t>K2 Add one or more cat to Registration</t>
  </si>
  <si>
    <t>K3 Register new dealer or adviser rep for Reg Firm</t>
  </si>
  <si>
    <t>K5 Change in status: non-rep to rep of Reg Firm</t>
  </si>
  <si>
    <t>K6 Register a CCO or Designate of a Reg Firm</t>
  </si>
  <si>
    <t>K7 Reg a new or continue Reg'd firm from an amalg</t>
  </si>
  <si>
    <t>K8 Amend terms and conditions of registration</t>
  </si>
  <si>
    <t>K4 Review of permitted individual</t>
  </si>
  <si>
    <t>L1 Notice to acq or acq'd Reg Firm's sec or assets</t>
  </si>
  <si>
    <t>M1 Req cert stmt fm Commission / Director Act s139</t>
  </si>
  <si>
    <t>P1 Request for copy of Commission public records</t>
  </si>
  <si>
    <t>$0.50 per image</t>
  </si>
  <si>
    <t>P2 Request for search of Commission public records</t>
  </si>
  <si>
    <t>$7.50 / 15 min</t>
  </si>
  <si>
    <t>P3 Request for one's own indiv registration form</t>
  </si>
  <si>
    <t>I2 Registrant pre-filing</t>
  </si>
  <si>
    <t>CF Issuer Late pymt partcip</t>
  </si>
  <si>
    <t>0.01% Unpaid portion</t>
  </si>
  <si>
    <t>ISS late filing annual f/s or interim</t>
  </si>
  <si>
    <t>$100.00 per day</t>
  </si>
  <si>
    <t>Late document fees for AFS filings under NI 45-106</t>
  </si>
  <si>
    <t>IF late filing AIF NI 51-102, 81-106</t>
  </si>
  <si>
    <t>$100.00/dy ($5/10K max)</t>
  </si>
  <si>
    <t>ISS late filing Form 45-501F1, 45-106F1 Exmpt</t>
  </si>
  <si>
    <t>$100.00/dy ($5K max)</t>
  </si>
  <si>
    <t>IF late filing Form 45-501F1, 45-106F1 Exempt</t>
  </si>
  <si>
    <t>ISS Late Certific'n filing Form 13-502F6 Sub Exmpt</t>
  </si>
  <si>
    <t>ISS Late filing Form 55-102F2 Insider Report</t>
  </si>
  <si>
    <t>$50.00/dy ($1K max)</t>
  </si>
  <si>
    <t>MR Spec Reg Entity Late pymt partcip</t>
  </si>
  <si>
    <t>MR Late filing Form 13-502F7</t>
  </si>
  <si>
    <t>CM Registrant Late pymt particip</t>
  </si>
  <si>
    <t>0.01% of unpaid portion</t>
  </si>
  <si>
    <t>REG late filing annual f/s or interim</t>
  </si>
  <si>
    <t>REG late filing 33-109F5 Change of Reg Info</t>
  </si>
  <si>
    <t>REG late filing any form or document</t>
  </si>
  <si>
    <t>REG Late Certific'n filing Form 13-502F4</t>
  </si>
  <si>
    <t>REG Late filing Form 13-502F5 result'g fm 33-109F6</t>
  </si>
  <si>
    <t>Metrolinx</t>
  </si>
  <si>
    <t>Trackage Fee</t>
  </si>
  <si>
    <t>Online/Mail</t>
  </si>
  <si>
    <t>Fees charged to other rail companies for use of track throughout various parts of the GO rail network-mainly charged to VIA/CP/CN/.  Contracts are in place that outline the various per/km rates throughout the network that are charged to these other rail companies.</t>
  </si>
  <si>
    <t>Farecard Overdraft Fee</t>
  </si>
  <si>
    <t>Online/In-person</t>
  </si>
  <si>
    <t>Registered cardholders are provided the benefit of taking one trip when the cost of the trip exceeds the balance on the card.  If users hit a negative balance, they are charged a $0.25 fee the next time they load their card.  PRESTO allows users to take one trip going into negative balance so customers are not left stranded.</t>
  </si>
  <si>
    <t>PRESTO Farecard Fee - All Other Transit Agencies</t>
  </si>
  <si>
    <t>Between 2.0 percent and 5.0 percent</t>
  </si>
  <si>
    <t>PRESTO earns a commission fee of 2% to 5% (Depending on the Transit Agency) on Fare Revenue earned by each Transit Agency though the PRESTO solution.</t>
  </si>
  <si>
    <t>Violation Notices-Admin</t>
  </si>
  <si>
    <t>Infraction fee and admin fees related to paying of infraction notices.</t>
  </si>
  <si>
    <t>Other/Warrants</t>
  </si>
  <si>
    <t>Warrant Admin Fees.</t>
  </si>
  <si>
    <t>Ontario Clean Water Agency</t>
  </si>
  <si>
    <t>Engineering &amp; Training Course Fees</t>
  </si>
  <si>
    <t>OCWA performs engineering/consulting services to clients
OCWA offers a catalogue of courses.  Participants sign up for courses at various fee rates</t>
  </si>
  <si>
    <t>Financial Services Regulatory Authority</t>
  </si>
  <si>
    <t xml:space="preserve">Document searches </t>
  </si>
  <si>
    <t>By Mail</t>
  </si>
  <si>
    <t>Document searches - section 181(1)​</t>
  </si>
  <si>
    <t>Certification of copies or microfiche copies</t>
  </si>
  <si>
    <t>Certification of copies or microfiche copies - section 181(2)​</t>
  </si>
  <si>
    <t>Offering statement (if value of securities is more than $50,000) - section 34(1)</t>
  </si>
  <si>
    <t>Orders  for removal of records</t>
  </si>
  <si>
    <t>Orders - section 118(3) for removal of records</t>
  </si>
  <si>
    <t>Orders - for removal of records</t>
  </si>
  <si>
    <t xml:space="preserve">Section 118(3) for rescinding an order for removal of records   </t>
  </si>
  <si>
    <t>Orders - to revive co-operative</t>
  </si>
  <si>
    <t>Orders - section 167(3) to revive co-operative</t>
  </si>
  <si>
    <t>Certificate in respect of a co-op</t>
  </si>
  <si>
    <t>Certificate in respect of a co-op - section 6(1)</t>
  </si>
  <si>
    <t>Certificates of registration</t>
  </si>
  <si>
    <t>Credit Union certificates of registration - note the fee of $25 under FSCO Act 1997, subsection 27(1) overwrites the $50 fee as stated in the credit unions and Caisse Populaires Act, 1994, section 321(6)</t>
  </si>
  <si>
    <t xml:space="preserve">Applications - Language and Form of Name </t>
  </si>
  <si>
    <t>Applications - Language and Form of Name  Sec 19</t>
  </si>
  <si>
    <t xml:space="preserve">Applications - Restriction on Names </t>
  </si>
  <si>
    <t>Applications - Restriction on Names  Sec 21</t>
  </si>
  <si>
    <t xml:space="preserve">Applications - Reserving a Name </t>
  </si>
  <si>
    <t>Applications - Reserving a Name  Sec 22</t>
  </si>
  <si>
    <t xml:space="preserve">Applications - Approval of Holding Own Shares  </t>
  </si>
  <si>
    <t>Applications - Approval of Holding Own Shares  Sec 61</t>
  </si>
  <si>
    <t xml:space="preserve">Applications - Payment to Withdrawing or Expelled Member </t>
  </si>
  <si>
    <t>Applications - Payment to Withdrawing or Expelled Member - Sec 48 (6)</t>
  </si>
  <si>
    <t xml:space="preserve">Applications - Borrowing Power </t>
  </si>
  <si>
    <t>Applications - Borrowing Power Sec 183</t>
  </si>
  <si>
    <t xml:space="preserve">Applications - Loans to Members </t>
  </si>
  <si>
    <t>Applications - Loans to Members Sec 194</t>
  </si>
  <si>
    <t xml:space="preserve">Applications - Withdrawals by Negotiable Instrument </t>
  </si>
  <si>
    <t>Applications - Withdrawals by Negotiable Instrument Sec 182</t>
  </si>
  <si>
    <t>Application by extra provincial credit union for registation - Credit Unions and Caisses Populaires Act 1994, Section 332</t>
  </si>
  <si>
    <t xml:space="preserve">Applications - Deeming Affiliation </t>
  </si>
  <si>
    <t>Applications - Deeming Affiliation Sec 5</t>
  </si>
  <si>
    <t xml:space="preserve">Applications - Bond of Association </t>
  </si>
  <si>
    <t>Applications - Bond of Association Sec 30</t>
  </si>
  <si>
    <t xml:space="preserve">Applications - Stated Capital Reduction  </t>
  </si>
  <si>
    <t>Applications - Stated Capital Reduction  Sec 72</t>
  </si>
  <si>
    <t xml:space="preserve">Applications - Approval to Deal in Goods or Trade </t>
  </si>
  <si>
    <t>Applications - Approval to Deal in Goods or Trade  Sec 174</t>
  </si>
  <si>
    <t xml:space="preserve">Applications - Variation from Prescribed Lending Limit </t>
  </si>
  <si>
    <t>Applications - Variation from Prescribed Lending Limit Sec 195</t>
  </si>
  <si>
    <t>Examining and passing on applications or documents not specifically referred to in the Fee Schedule</t>
  </si>
  <si>
    <t xml:space="preserve">Approval for Purchase or sale of assets </t>
  </si>
  <si>
    <t>Approval for Purchase or sale of assets Sec 203</t>
  </si>
  <si>
    <t>Incorporations - Applying for the incorporation of a new credit union/caisse populaire</t>
  </si>
  <si>
    <t>Incorporations - Applying for the incorporation of a new credit union/caisse populaire - section 15(1)</t>
  </si>
  <si>
    <t>Incorporations - Approval of the articles of incorporation</t>
  </si>
  <si>
    <t>Incorporations - Approval of the articles of incorporation - section 16(1)</t>
  </si>
  <si>
    <t xml:space="preserve">Release from supervision </t>
  </si>
  <si>
    <t>Release from supervision (unsupported by DICO) Sec 285 (4)</t>
  </si>
  <si>
    <t>Approval for subsidiary</t>
  </si>
  <si>
    <t>Approval for subsidiary Sec 200</t>
  </si>
  <si>
    <t>Applications to change from Class 1 credit union to Class 2 credit union</t>
  </si>
  <si>
    <t>Applications to change from Class 1 credit union to Class 2 credit union - Section 1.1 of Reg 76/95</t>
  </si>
  <si>
    <t>Approval for capital variation fee</t>
  </si>
  <si>
    <t>Approval for Capital Variation Sec 86</t>
  </si>
  <si>
    <t>Approval for Amalgamation</t>
  </si>
  <si>
    <t>Approval for Amalgamation  Sec 309</t>
  </si>
  <si>
    <t xml:space="preserve">Material change  </t>
  </si>
  <si>
    <t xml:space="preserve"> Base fee of $1,500.00 plus 25 basis points</t>
  </si>
  <si>
    <t xml:space="preserve">Receipts for statements of material change  Sec 80 (1) </t>
  </si>
  <si>
    <t xml:space="preserve">Offering Statements  Sec 77 (1) </t>
  </si>
  <si>
    <t>Per application fee cacluated as lesser of a) $2,500 + 50 basis points and b) $25,000</t>
  </si>
  <si>
    <t>Certificates issued by the Superintendent  or CEO</t>
  </si>
  <si>
    <t>Certificates issued by the Superintendent  or CEO - Section 16​​</t>
  </si>
  <si>
    <t>Photocopies of documents</t>
  </si>
  <si>
    <t>$0.50 per page ($5.00 min)</t>
  </si>
  <si>
    <t xml:space="preserve">Photocopies of documents except where a fee is specially provided under another Schedule​​. </t>
  </si>
  <si>
    <t>Health Service Provider Application Fee</t>
  </si>
  <si>
    <t>New primary application - application fee</t>
  </si>
  <si>
    <t>Health Service Providers Regulatory Fee</t>
  </si>
  <si>
    <t>$128.00 per location + $15.00 per claimants</t>
  </si>
  <si>
    <t>New primary application - regulatory fee</t>
  </si>
  <si>
    <t>Certificate / Letter of Status</t>
  </si>
  <si>
    <t>Health Service Providers Certificate / Letter of Status</t>
  </si>
  <si>
    <t>Annual Information Return / Annual Regulatory Fee</t>
  </si>
  <si>
    <t>No. location: 5481
No. of claimant: 220,493</t>
  </si>
  <si>
    <t>Health Service Providers Annual Information Return / Annual Regulatory Fee</t>
  </si>
  <si>
    <t>Certificates of Authority (Other Provinces)​</t>
  </si>
  <si>
    <t>Certificates of Authority (other Provinces)​. Fee per certificate or letter</t>
  </si>
  <si>
    <t>Certificate or Superintendent’s letter attesting to the Status of a Licence</t>
  </si>
  <si>
    <t xml:space="preserve">Certificate issued by the Superintendent </t>
  </si>
  <si>
    <t>Certificate issued by the Superintendent Sec 25(2). Fee per certificate</t>
  </si>
  <si>
    <t xml:space="preserve">Change of Name for Agents’ Licence </t>
  </si>
  <si>
    <t>Change of Name for Agents’ Licence Sec 393​</t>
  </si>
  <si>
    <t>Duplicate licence for Agents</t>
  </si>
  <si>
    <t>Duplicate licence for Agents Sec 393(1).​ Fee per copy</t>
  </si>
  <si>
    <t>Transfers (sponsorship and adjuster agent transfer)</t>
  </si>
  <si>
    <t>Online / By mail</t>
  </si>
  <si>
    <t>Transfers Sec 422.​ Fee per transfer</t>
  </si>
  <si>
    <t xml:space="preserve">Agent and adjuster licensing fee - Adjusters </t>
  </si>
  <si>
    <t>Agent and adjuster licensing fee - Adjusters Sec 397(1). Fee for a 1-year licence</t>
  </si>
  <si>
    <t>Photocopying</t>
  </si>
  <si>
    <t>Photocopying: rate manuals per category of automobile insurance​</t>
  </si>
  <si>
    <t>Agent and adjuster licensing fee - Agents (all)</t>
  </si>
  <si>
    <t>Agent and adjuster licensing fee - Agents (all) Secs 393(3), (6), (11). Fee for a 2-year licence</t>
  </si>
  <si>
    <t>Application for a receipt​</t>
  </si>
  <si>
    <t>Application for a Section 110 receipt​</t>
  </si>
  <si>
    <t>Agent and adjuster licensing fee - Agent partnerships</t>
  </si>
  <si>
    <t>Agent and adjuster licensing fee - Agent partnerships Sec 399(1). Fee for a 2-year licence</t>
  </si>
  <si>
    <t>Agent and adjuster licensing fee - An Adjuster that is a proprietor, partnership, or a corporation</t>
  </si>
  <si>
    <t>Agent and adjuster licensing fee - An Adjuster that is a proprietor, partnership, or a corporation - sections 399(1), 400(1)​. Fee for a 1-year licence</t>
  </si>
  <si>
    <t>Application to vary or revoke an order</t>
  </si>
  <si>
    <t>Application to vary or revoke an order Sec 284.​ Fee per application</t>
  </si>
  <si>
    <t>Agent and adjuster licensing fee - Agent companies</t>
  </si>
  <si>
    <t>Agent and adjuster licensing fee - Agent companies Sec 400. Fee for a 2-year licence</t>
  </si>
  <si>
    <t>Licence a new insurance company where Ontario is the primary regulator</t>
  </si>
  <si>
    <t>License a new insurance company where Ontario is the primary regulator (i.e., for a provincially incorporated company) Sec 40(1)​</t>
  </si>
  <si>
    <t>Annual examination fee for Ontario incorporated life insurance companies</t>
  </si>
  <si>
    <t>Annual examination fee for Ontario incorporated life insurance companies Sec 443​
Base fee $5,000 per company plus balance of OSFI’s cost, pro-rated on gross premium revenue of the companies</t>
  </si>
  <si>
    <t>Appeal of an order of an arbitrator, for Notice of Appeal</t>
  </si>
  <si>
    <t>Appeal of an order of an arbitrator, for Notice of Appeal Sec 283. Fee per appeal application​</t>
  </si>
  <si>
    <t>Certificate issued by the Superintendent other than the certificate respecting the registration of a corporation​</t>
  </si>
  <si>
    <t xml:space="preserve">Application to obtain consent of Superintendent to the transfer of shares where the transfer does not result in a change of control </t>
  </si>
  <si>
    <t>Application to obtain consent of Superintendent to the transfer of shares where the transfer does not result in a change of control Sec 63​</t>
  </si>
  <si>
    <t xml:space="preserve">Filing and processing an application for supplementary letters patent </t>
  </si>
  <si>
    <t>Filing and processing an application for supplementary letters patent Sec 10 (5​)</t>
  </si>
  <si>
    <t xml:space="preserve">Supplementary letters patent to modify or alter the share structure of the corporation </t>
  </si>
  <si>
    <t>Supplementary letters patent to modify or alter the share structure of the corporation Sec 10(3)(a)to(h)​</t>
  </si>
  <si>
    <t xml:space="preserve">Applications - Change a loan corporation to a trust corporation or vice versa </t>
  </si>
  <si>
    <t>Applications - Change a loan corporation to a trust corporation or vice versa  Sec 31 (2)</t>
  </si>
  <si>
    <t>Applications - changing the terms, conditions and restrictions of registration</t>
  </si>
  <si>
    <t>Applications - changing the terms, conditions and restrictions of registration -Section 31 (3)​</t>
  </si>
  <si>
    <t>Revival of registration after dissolution</t>
  </si>
  <si>
    <t>Revival of registration after dissolution  Sec 15 (3)​</t>
  </si>
  <si>
    <t xml:space="preserve">Processing an application for an increase in borrowing multiple </t>
  </si>
  <si>
    <t>Processing an application for an increase in borrowing multiple Sec 157 (3)​</t>
  </si>
  <si>
    <t>Examining and passing on applications or documents not specifically referred to in the Fee Schedule​</t>
  </si>
  <si>
    <t>Application to approve a restricted party transaction</t>
  </si>
  <si>
    <t>Application to approve a restricted party transaction Sec 145 (1)​</t>
  </si>
  <si>
    <t xml:space="preserve">Applications - Initial registry of a corporation </t>
  </si>
  <si>
    <t>Applications - Initial registry of a corporation Sec 31 (5)</t>
  </si>
  <si>
    <t xml:space="preserve">Supplementary letters patent - Change in corporation’s name </t>
  </si>
  <si>
    <t>Supplementary letters patent - Change in corporation’s name Sec 10(1)(a)</t>
  </si>
  <si>
    <t>Supplementary letters patent - Continue a provincial loan corporation as a trust corporation</t>
  </si>
  <si>
    <t>Supplementary letters patent - Continue a provincial loan corporation as a trust corporation Sec 10(1)(b)</t>
  </si>
  <si>
    <t xml:space="preserve">Supplementary letters patent - Continue a provincial trust corporation as a loan corporation </t>
  </si>
  <si>
    <t>Supplementary letters patent - Continue a provincial trust corporation as a loan corporation Sec 10(1)(c)</t>
  </si>
  <si>
    <t>Supplementary letters patent - Change the municipality or township in which the principal place of business of the corporation is to be location</t>
  </si>
  <si>
    <t>Supplementary letters patent - Change the municipality or township in which the principal place of business of the corporation is to be location Sec 10(1)(d)</t>
  </si>
  <si>
    <t>Supplementary letters patent - Amalgamate two or more corporations and to continue them as one corporation</t>
  </si>
  <si>
    <t>Supplementary letters patent - Amalgamate two or more corporations and to continue them as one corporation Sec 10 (2)​</t>
  </si>
  <si>
    <t>Application to obtain consent of Superintendent to the transfer of shares where such transfer results in the change of control of the corporation</t>
  </si>
  <si>
    <t>Application to obtain consent of Superintendent to the transfer of shares where such transfer results in the change of control of the corporation Sec 63​</t>
  </si>
  <si>
    <t>Application for letters patent of incorporation for a loan corporation Sec 8​</t>
  </si>
  <si>
    <t>Issuance of letters patent of incorporation for a loan corporation Sec 9​</t>
  </si>
  <si>
    <t xml:space="preserve">Examining the Loan or Trust Register or the public file of a corporation </t>
  </si>
  <si>
    <t>$20 per register or file</t>
  </si>
  <si>
    <t xml:space="preserve">Examining the Loan or Trust Register or the public file of a corporation Sec 139 (2)​ </t>
  </si>
  <si>
    <t>Mortgage broker certificate or Superintendent’s letter attesting to the Status of a Licence. Fee per certificate or letter​</t>
  </si>
  <si>
    <t>Mortgage Administrator - regulatory fee</t>
  </si>
  <si>
    <t>Mortgage Broker - renewal application</t>
  </si>
  <si>
    <t xml:space="preserve">Online </t>
  </si>
  <si>
    <t>Mortgage Agent license - renewal application</t>
  </si>
  <si>
    <t>Mortgage Agent license - renew application</t>
  </si>
  <si>
    <t xml:space="preserve"> Mortgage Brokerage - regulatory fee</t>
  </si>
  <si>
    <t xml:space="preserve"> Mortgage Brokerages - regulatory fee</t>
  </si>
  <si>
    <t>Mortgage Administrator license - new application</t>
  </si>
  <si>
    <t>Online / By Mail</t>
  </si>
  <si>
    <t>Mortgage Broker license - new application</t>
  </si>
  <si>
    <t>Mortgage Brokers license - new application</t>
  </si>
  <si>
    <t xml:space="preserve"> Mortgage Agent license - new application</t>
  </si>
  <si>
    <t>Mortgage Brokerage license - new application</t>
  </si>
  <si>
    <t xml:space="preserve">Fee for application for registration of a pension plan </t>
  </si>
  <si>
    <t>Fee for application for registration of a pension plan Sec 9(2)</t>
  </si>
  <si>
    <t>Available Methods of Request</t>
  </si>
  <si>
    <t>Number of Transactions in 2018-19</t>
  </si>
  <si>
    <t>Description of Service Fee, License or Permit</t>
  </si>
  <si>
    <t>Ministry/Agency/Organization</t>
  </si>
  <si>
    <t>Debt guarantee fees - other</t>
  </si>
  <si>
    <t>Loan guarantee fee paid by the recipients under the Aboriginal Loan Guarantee Program</t>
  </si>
  <si>
    <t xml:space="preserve">0.15% of outstanding loan amount </t>
  </si>
  <si>
    <t>Investment Management Fee</t>
  </si>
  <si>
    <t>Investment management fees charge to Ontario Immigrant Investor Corporation. No fiscal impact to the Province upon consolidation in Public Accounts.</t>
  </si>
  <si>
    <t>0.2% of outstanding amount</t>
  </si>
  <si>
    <t>Debt Guarantee OEFC</t>
  </si>
  <si>
    <t>This fee is paid by OEFC to the Province based on OEFC’s outstanding debt balance as at March 31st. No fiscal impact to the Province upon consolidation in the Public Accounts.</t>
  </si>
  <si>
    <t>0.5% of outstanding principal amount</t>
  </si>
  <si>
    <t>Service Providers Regulatory Fee</t>
  </si>
  <si>
    <t>Injection permit application fee.</t>
  </si>
  <si>
    <t>Fees associated with scaling license issuance.</t>
  </si>
  <si>
    <t>License authorizing the construction, operation, conversion to another type, or increase in productive capacity of a forest resource processing facility. The number of transactions has not been provided as prices are set on a prescribed basis.</t>
  </si>
  <si>
    <t>TVO</t>
  </si>
  <si>
    <t>Private schools that wish to offer credits towards the Ontario Secondary School Diploma are charged an inspection fee on a cost recovery basis. These are transactions that occurred in the 2017-18 school year.</t>
  </si>
  <si>
    <t>Private schools that wish to offer credits towards the Ontario Secondary School Diploma are charged an inspection fee on a cost recovery basis. These are transactions that occurred in the 2018-19 school year.</t>
  </si>
  <si>
    <t>The Revenues from these Service Fees are in respect of wholesale subscriber fees paid by BDUs and are known as Affiliate Fees. BDU fees reflect: analog, digital, standalone, package, residential, commercial, anglophone and francophone.</t>
  </si>
  <si>
    <t>Fee per course/per student. Total revenues also include a small number of nominal fees for incidentals like transcripts and assessments. Total revenue includes refunds for courses registered but not taken.</t>
  </si>
  <si>
    <t>Assessment Participation Fee. Fee per test booklet includes distribution, scoring and reporting of assessment. Note: fees to participate are only charged to non-publicly funded schools and fluctuates yearly based on the number of non-public schools that decide to participate in the EQAO assessment.</t>
  </si>
  <si>
    <t>Assessment Participation Fee. Fee per test booklet includes distribution, scoring and reporting of assessment. Note: fees to participate are charged to non-publicly funded schools for non-Ontario residents writing overseas and fluctuates yearly based on the number of non-public schools for non-Ontario residents that decide to participate in the EQAO assessment.</t>
  </si>
  <si>
    <t>All licencees pay an annual registration fee of $800 per licence held. All electricity generators with a nameplate capacity of 10 MW or less are excluded from this fee.</t>
  </si>
  <si>
    <t>For each application filed with the OEB, the applicant must submit an application fee of $1,000. All electricity generaors with a nameplate capcity of 10 MW or less are paying $100.</t>
  </si>
  <si>
    <t>For each renewal application filed with the OEB, the applicant must submit a renewal fee of $200. As a condition of the reduced renewal fee, the applicant has to pay the annual registration of $800.</t>
  </si>
  <si>
    <t>Admission. Fee Rate ($) ranges from $14 to $20, with free attendance (e.g., for Members, and Complimentary); excludes HST.  Fee Rate provided is an average based on the total general admission revenue divided by the total general admission entries.</t>
  </si>
  <si>
    <t>Admission. Fee Rate ($) ranges from $14 to $20, with free attendance (e.g., for Members, and Complimentary) along with group discounts; excludes HST. Fee rate provided is an average based on the total admission revenue divided by the total admission entries, including free admission.</t>
  </si>
  <si>
    <t>Admission. Fee Rate ($) ranges from $14 to $20, with free attendance (e.g., for Members, and Complimentary); excludes HST.  Fee rate provided is an average based on the total admission revenue divided by the total admission entries, including free admission.</t>
  </si>
  <si>
    <t>Admission. Fee Rate ($) ranges from $14 to $20, with free attendance (e.g., for Members, and Complimentary), and discounts for combinations; excludes HST.  Fee rate provided is an average based on the total admission revenue divided by the total admission entries, including free admission.</t>
  </si>
  <si>
    <t>Admission. Fee Rate ($) ranges from $14 to $20, with free attendance (e.g., for Members, and Complimentary) and includes promotion discounts; excludes HST.  Fee rate provided is an average based on the total admission revenue divided by the total admission entries, including free admission.</t>
  </si>
  <si>
    <t>Charge-back to Private Career Colleges (PCCs) to recover costs for surveys conducted of recent PCC graduates. Revenue collected in 2018-19 is for the 2017-18 KPI cycle. Chargebacks normally occur with a one year lag.</t>
  </si>
  <si>
    <t>Preparing a consolidation order</t>
  </si>
  <si>
    <t>Hospitals</t>
  </si>
  <si>
    <t>Hospital Fees</t>
  </si>
  <si>
    <t>Independent Electricity Systems Operator</t>
  </si>
  <si>
    <t>IESO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</si>
</sst>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8" formatCode="&quot;$&quot;#,##0.00_);[Red]\(&quot;$&quot;#,##0.00\)"/>
    <numFmt numFmtId="44" formatCode="_(&quot;$&quot;* #,##0.00_);_(&quot;$&quot;* \(#,##0.00\);_(&quot;$&quot;* &quot;-&quot;??_);_(@_)"/>
    <numFmt numFmtId="43" formatCode="_(* #,##0.00_);_(* \(#,##0.00\);_(* &quot;-&quot;??_);_(@_)"/>
    <numFmt numFmtId="164" formatCode="#,##0.00_ ;[Red]\-#,##0.00\ "/>
    <numFmt numFmtId="165" formatCode="_-&quot;$&quot;* #,##0.00_-;\-&quot;$&quot;* #,##0.00_-;_-&quot;$&quot;* &quot;-&quot;??_-;_-@_-"/>
    <numFmt numFmtId="166" formatCode="_(&quot;$&quot;* #,##0_);_(&quot;$&quot;* \(#,##0\);_(&quot;$&quot;* &quot;-&quot;??_);_(@_)"/>
    <numFmt numFmtId="167" formatCode="&quot;$&quot;#,##0.00;[Red]\-&quot;$&quot;#,##0.00"/>
    <numFmt numFmtId="168" formatCode="&quot;$&quot;#,##0.00"/>
    <numFmt numFmtId="169" formatCode="_(* #,##0_);_(* \(#,##0\);_(* &quot;-&quot;??_);_(@_)"/>
    <numFmt numFmtId="170" formatCode="&quot;$&quot;#,##0"/>
    <numFmt numFmtId="171" formatCode="&quot;$&quot;#,##0;[Red]\-&quot;$&quot;#,##0"/>
    <numFmt numFmtId="172" formatCode="_-* #,##0.00_-;\-* #,##0.00_-;_-* &quot;-&quot;??_-;_-@_-"/>
    <numFmt numFmtId="173" formatCode="#,##0;[Red]\(#,##0\)"/>
    <numFmt numFmtId="174" formatCode="#,##0_ ;\-#,##0\ "/>
  </numFmts>
  <fonts count="12" x14ac:knownFonts="1">
    <font>
      <sz val="11"/>
      <color theme="1"/>
      <name val="Calibri"/>
      <family val="2"/>
      <scheme val="minor"/>
    </font>
    <font>
      <sz val="11"/>
      <color theme="1"/>
      <name val="Calibri"/>
      <family val="2"/>
      <scheme val="minor"/>
    </font>
    <font>
      <b/>
      <sz val="10"/>
      <color theme="0"/>
      <name val="Ebrima"/>
    </font>
    <font>
      <sz val="10"/>
      <color theme="1"/>
      <name val="Ebrima"/>
    </font>
    <font>
      <sz val="10"/>
      <name val="Arial"/>
      <family val="2"/>
    </font>
    <font>
      <sz val="10"/>
      <name val="Ebrima"/>
    </font>
    <font>
      <sz val="10"/>
      <color rgb="FFFF0000"/>
      <name val="Ebrima"/>
    </font>
    <font>
      <sz val="11"/>
      <color theme="1"/>
      <name val="Ebrima"/>
    </font>
    <font>
      <sz val="10"/>
      <color rgb="FF000000"/>
      <name val="Ebrima"/>
    </font>
    <font>
      <sz val="12"/>
      <name val="Ebrima"/>
    </font>
    <font>
      <strike/>
      <sz val="10"/>
      <color theme="1"/>
      <name val="Ebrima"/>
    </font>
    <font>
      <sz val="10"/>
      <color rgb="FF000000"/>
      <name val="Arial"/>
      <family val="2"/>
    </font>
  </fonts>
  <fills count="6">
    <fill>
      <patternFill patternType="none"/>
    </fill>
    <fill>
      <patternFill patternType="gray125"/>
    </fill>
    <fill>
      <patternFill patternType="solid">
        <fgColor rgb="FF0070C0"/>
        <bgColor indexed="64"/>
      </patternFill>
    </fill>
    <fill>
      <patternFill patternType="solid">
        <fgColor theme="4"/>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xf numFmtId="172"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4" fillId="0" borderId="0"/>
  </cellStyleXfs>
  <cellXfs count="190">
    <xf numFmtId="0" fontId="0" fillId="0" borderId="0" xfId="0"/>
    <xf numFmtId="164" fontId="2" fillId="3" borderId="0" xfId="0" applyNumberFormat="1" applyFont="1" applyFill="1" applyAlignment="1">
      <alignment horizontal="center" vertical="center" wrapText="1"/>
    </xf>
    <xf numFmtId="164" fontId="2" fillId="0" borderId="0" xfId="0" applyNumberFormat="1" applyFont="1" applyAlignment="1">
      <alignment horizontal="center" vertical="center" wrapText="1"/>
    </xf>
    <xf numFmtId="0" fontId="3" fillId="0" borderId="1" xfId="0" applyFont="1" applyBorder="1" applyAlignment="1">
      <alignment horizontal="left" vertical="top"/>
    </xf>
    <xf numFmtId="7" fontId="3" fillId="0" borderId="1" xfId="2" applyNumberFormat="1" applyFont="1" applyBorder="1" applyAlignment="1">
      <alignment horizontal="left" vertical="top"/>
    </xf>
    <xf numFmtId="3" fontId="3" fillId="0" borderId="1" xfId="0" applyNumberFormat="1" applyFont="1" applyBorder="1" applyAlignment="1">
      <alignment horizontal="left" vertical="top"/>
    </xf>
    <xf numFmtId="7" fontId="0" fillId="0" borderId="0" xfId="0" applyNumberFormat="1"/>
    <xf numFmtId="7" fontId="3" fillId="0" borderId="1" xfId="4" applyNumberFormat="1" applyFont="1" applyBorder="1" applyAlignment="1">
      <alignment horizontal="left" vertical="top"/>
    </xf>
    <xf numFmtId="3" fontId="3" fillId="0" borderId="1" xfId="1" applyNumberFormat="1" applyFont="1" applyBorder="1" applyAlignment="1">
      <alignment horizontal="left" vertical="top"/>
    </xf>
    <xf numFmtId="0" fontId="5" fillId="0" borderId="1" xfId="5" applyFont="1" applyBorder="1" applyAlignment="1">
      <alignment horizontal="left" vertical="top" wrapText="1"/>
    </xf>
    <xf numFmtId="7" fontId="5" fillId="0" borderId="1" xfId="5" applyNumberFormat="1" applyFont="1" applyBorder="1" applyAlignment="1">
      <alignment horizontal="left" vertical="top" wrapText="1"/>
    </xf>
    <xf numFmtId="3" fontId="5" fillId="0" borderId="1" xfId="5" applyNumberFormat="1" applyFont="1" applyBorder="1" applyAlignment="1">
      <alignment horizontal="left" vertical="top" wrapText="1"/>
    </xf>
    <xf numFmtId="8" fontId="5" fillId="0" borderId="1" xfId="5" applyNumberFormat="1" applyFont="1" applyBorder="1" applyAlignment="1">
      <alignment horizontal="left" vertical="top" wrapText="1"/>
    </xf>
    <xf numFmtId="167" fontId="5" fillId="0" borderId="1" xfId="5" applyNumberFormat="1" applyFont="1" applyBorder="1" applyAlignment="1">
      <alignment horizontal="left" vertical="top" wrapText="1"/>
    </xf>
    <xf numFmtId="168" fontId="5" fillId="0" borderId="1" xfId="5" applyNumberFormat="1" applyFont="1" applyBorder="1" applyAlignment="1">
      <alignment horizontal="left" vertical="top" wrapText="1"/>
    </xf>
    <xf numFmtId="3" fontId="5" fillId="0" borderId="1" xfId="1" applyNumberFormat="1" applyFont="1" applyFill="1" applyBorder="1" applyAlignment="1">
      <alignment horizontal="left" vertical="top" wrapText="1"/>
    </xf>
    <xf numFmtId="0" fontId="3" fillId="0" borderId="1" xfId="0" applyFont="1" applyBorder="1" applyAlignment="1">
      <alignment horizontal="left" vertical="top" wrapText="1"/>
    </xf>
    <xf numFmtId="168"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168" fontId="5" fillId="0" borderId="1" xfId="0" applyNumberFormat="1" applyFont="1" applyBorder="1" applyAlignment="1">
      <alignment horizontal="left" vertical="top"/>
    </xf>
    <xf numFmtId="3" fontId="5" fillId="0" borderId="1" xfId="0" applyNumberFormat="1" applyFont="1" applyBorder="1" applyAlignment="1">
      <alignment horizontal="left" vertical="top"/>
    </xf>
    <xf numFmtId="0" fontId="5" fillId="0" borderId="1" xfId="0" applyFont="1" applyBorder="1" applyAlignment="1">
      <alignment horizontal="left" vertical="top"/>
    </xf>
    <xf numFmtId="168" fontId="3" fillId="0" borderId="1" xfId="0" applyNumberFormat="1" applyFont="1" applyBorder="1" applyAlignment="1">
      <alignment horizontal="left" vertical="top"/>
    </xf>
    <xf numFmtId="1" fontId="5" fillId="0" borderId="1" xfId="0" applyNumberFormat="1" applyFont="1" applyBorder="1" applyAlignment="1">
      <alignment horizontal="left" vertical="top"/>
    </xf>
    <xf numFmtId="168" fontId="3" fillId="0" borderId="1" xfId="4" applyNumberFormat="1" applyFont="1" applyBorder="1" applyAlignment="1">
      <alignment horizontal="left" vertical="top" wrapText="1"/>
    </xf>
    <xf numFmtId="3" fontId="3" fillId="0" borderId="1" xfId="0" applyNumberFormat="1" applyFont="1" applyBorder="1" applyAlignment="1">
      <alignment horizontal="left" vertical="top" wrapText="1"/>
    </xf>
    <xf numFmtId="168" fontId="3" fillId="0" borderId="1" xfId="4" applyNumberFormat="1" applyFont="1" applyBorder="1" applyAlignment="1">
      <alignment horizontal="left" vertical="top"/>
    </xf>
    <xf numFmtId="0" fontId="3" fillId="4" borderId="1" xfId="0" applyFont="1" applyFill="1" applyBorder="1" applyAlignment="1">
      <alignment horizontal="left" vertical="top" wrapText="1"/>
    </xf>
    <xf numFmtId="168" fontId="3" fillId="0" borderId="1" xfId="4" applyNumberFormat="1" applyFont="1" applyFill="1" applyBorder="1" applyAlignment="1">
      <alignment horizontal="left" vertical="top"/>
    </xf>
    <xf numFmtId="3" fontId="3" fillId="0" borderId="1" xfId="1" applyNumberFormat="1" applyFont="1" applyFill="1" applyBorder="1" applyAlignment="1">
      <alignment horizontal="left" vertical="top"/>
    </xf>
    <xf numFmtId="168" fontId="3" fillId="0" borderId="1" xfId="4" applyNumberFormat="1" applyFont="1" applyFill="1" applyBorder="1" applyAlignment="1">
      <alignment horizontal="left" vertical="top" wrapText="1"/>
    </xf>
    <xf numFmtId="168" fontId="3" fillId="0" borderId="1" xfId="2" applyNumberFormat="1" applyFont="1" applyBorder="1" applyAlignment="1">
      <alignment horizontal="left" vertical="top"/>
    </xf>
    <xf numFmtId="3" fontId="3" fillId="0" borderId="1" xfId="2" applyNumberFormat="1" applyFont="1" applyBorder="1" applyAlignment="1">
      <alignment horizontal="left" vertical="top"/>
    </xf>
    <xf numFmtId="8" fontId="3" fillId="0" borderId="1" xfId="0" applyNumberFormat="1" applyFont="1" applyBorder="1" applyAlignment="1">
      <alignment horizontal="left" vertical="top"/>
    </xf>
    <xf numFmtId="168" fontId="3" fillId="4" borderId="1" xfId="0" applyNumberFormat="1" applyFont="1" applyFill="1" applyBorder="1" applyAlignment="1">
      <alignment horizontal="left" vertical="top"/>
    </xf>
    <xf numFmtId="3" fontId="3" fillId="4" borderId="1" xfId="1" applyNumberFormat="1" applyFont="1" applyFill="1" applyBorder="1" applyAlignment="1">
      <alignment horizontal="left" vertical="top"/>
    </xf>
    <xf numFmtId="168" fontId="8" fillId="4" borderId="1" xfId="0" applyNumberFormat="1" applyFont="1" applyFill="1" applyBorder="1" applyAlignment="1">
      <alignment horizontal="left" vertical="top"/>
    </xf>
    <xf numFmtId="0" fontId="3" fillId="4" borderId="1" xfId="1" applyNumberFormat="1" applyFont="1" applyFill="1" applyBorder="1" applyAlignment="1">
      <alignment horizontal="left" vertical="top" wrapText="1"/>
    </xf>
    <xf numFmtId="168" fontId="5" fillId="4" borderId="1" xfId="0" applyNumberFormat="1" applyFont="1" applyFill="1" applyBorder="1" applyAlignment="1">
      <alignment horizontal="left" vertical="top"/>
    </xf>
    <xf numFmtId="169" fontId="3" fillId="0" borderId="1" xfId="1" applyNumberFormat="1" applyFont="1" applyFill="1" applyBorder="1" applyAlignment="1">
      <alignment horizontal="left" vertical="top"/>
    </xf>
    <xf numFmtId="168" fontId="3" fillId="4" borderId="1" xfId="0" applyNumberFormat="1" applyFont="1" applyFill="1" applyBorder="1" applyAlignment="1">
      <alignment horizontal="left" vertical="top" wrapText="1"/>
    </xf>
    <xf numFmtId="168" fontId="5" fillId="4" borderId="1" xfId="0" applyNumberFormat="1" applyFont="1" applyFill="1" applyBorder="1" applyAlignment="1">
      <alignment horizontal="left" vertical="top" wrapText="1"/>
    </xf>
    <xf numFmtId="3" fontId="3" fillId="4" borderId="1" xfId="1" applyNumberFormat="1" applyFont="1" applyFill="1" applyBorder="1" applyAlignment="1">
      <alignment horizontal="left" vertical="top" wrapText="1"/>
    </xf>
    <xf numFmtId="169" fontId="3" fillId="4" borderId="1" xfId="1" applyNumberFormat="1" applyFont="1" applyFill="1" applyBorder="1" applyAlignment="1">
      <alignment horizontal="left" vertical="top" wrapText="1"/>
    </xf>
    <xf numFmtId="0" fontId="3" fillId="0" borderId="0" xfId="0" applyFont="1" applyAlignment="1">
      <alignment vertical="center" wrapText="1"/>
    </xf>
    <xf numFmtId="168" fontId="8" fillId="4" borderId="1" xfId="0" applyNumberFormat="1" applyFont="1" applyFill="1" applyBorder="1" applyAlignment="1">
      <alignment horizontal="left" vertical="top" wrapText="1"/>
    </xf>
    <xf numFmtId="0" fontId="3" fillId="0" borderId="0" xfId="0" applyFont="1" applyAlignment="1">
      <alignment horizontal="left" vertical="center" wrapText="1"/>
    </xf>
    <xf numFmtId="0" fontId="3" fillId="0" borderId="0" xfId="0" applyFont="1"/>
    <xf numFmtId="168" fontId="8" fillId="0" borderId="1" xfId="0" applyNumberFormat="1" applyFont="1" applyBorder="1" applyAlignment="1">
      <alignment horizontal="left" vertical="top" wrapText="1"/>
    </xf>
    <xf numFmtId="3" fontId="3" fillId="0" borderId="1" xfId="1" applyNumberFormat="1" applyFont="1" applyFill="1" applyBorder="1" applyAlignment="1">
      <alignment horizontal="left" vertical="top" wrapText="1"/>
    </xf>
    <xf numFmtId="169" fontId="3" fillId="0" borderId="1" xfId="1" applyNumberFormat="1" applyFont="1" applyFill="1" applyBorder="1" applyAlignment="1">
      <alignment horizontal="left" vertical="top" wrapText="1"/>
    </xf>
    <xf numFmtId="168" fontId="3" fillId="0" borderId="1" xfId="0" applyNumberFormat="1" applyFont="1" applyBorder="1" applyAlignment="1">
      <alignment horizontal="left" vertical="top" wrapText="1"/>
    </xf>
    <xf numFmtId="7" fontId="8" fillId="0" borderId="1" xfId="0" applyNumberFormat="1" applyFont="1" applyBorder="1" applyAlignment="1">
      <alignment horizontal="left" vertical="top"/>
    </xf>
    <xf numFmtId="164" fontId="5" fillId="0" borderId="1" xfId="0" applyNumberFormat="1" applyFont="1" applyBorder="1" applyAlignment="1">
      <alignment horizontal="left" vertical="top" wrapText="1"/>
    </xf>
    <xf numFmtId="7" fontId="3" fillId="0" borderId="1" xfId="1" applyNumberFormat="1" applyFont="1" applyFill="1" applyBorder="1" applyAlignment="1">
      <alignment horizontal="left" vertical="top"/>
    </xf>
    <xf numFmtId="7" fontId="3" fillId="0" borderId="1" xfId="1" applyNumberFormat="1" applyFont="1" applyFill="1" applyBorder="1" applyAlignment="1">
      <alignment horizontal="left" vertical="top" wrapText="1"/>
    </xf>
    <xf numFmtId="49" fontId="3" fillId="0" borderId="1" xfId="4" quotePrefix="1" applyNumberFormat="1" applyFont="1" applyFill="1" applyBorder="1" applyAlignment="1">
      <alignment horizontal="left" vertical="top" wrapText="1"/>
    </xf>
    <xf numFmtId="170"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3" fontId="3" fillId="0" borderId="1" xfId="4" applyNumberFormat="1" applyFont="1" applyFill="1" applyBorder="1" applyAlignment="1">
      <alignment horizontal="left" vertical="top"/>
    </xf>
    <xf numFmtId="168" fontId="3" fillId="0" borderId="1" xfId="4" quotePrefix="1" applyNumberFormat="1" applyFont="1" applyFill="1" applyBorder="1" applyAlignment="1">
      <alignment horizontal="left" vertical="top" wrapText="1"/>
    </xf>
    <xf numFmtId="3" fontId="5" fillId="0" borderId="1" xfId="4" applyNumberFormat="1" applyFont="1" applyFill="1" applyBorder="1" applyAlignment="1">
      <alignment horizontal="left" vertical="top" wrapText="1"/>
    </xf>
    <xf numFmtId="168" fontId="5" fillId="0" borderId="1" xfId="4" applyNumberFormat="1" applyFont="1" applyFill="1" applyBorder="1" applyAlignment="1">
      <alignment horizontal="left" vertical="top" wrapText="1"/>
    </xf>
    <xf numFmtId="49" fontId="5" fillId="0" borderId="1" xfId="0" applyNumberFormat="1" applyFont="1" applyBorder="1" applyAlignment="1">
      <alignment horizontal="left" vertical="top" wrapText="1"/>
    </xf>
    <xf numFmtId="7" fontId="5" fillId="0" borderId="1" xfId="0" applyNumberFormat="1" applyFont="1" applyBorder="1" applyAlignment="1">
      <alignment horizontal="left" vertical="top"/>
    </xf>
    <xf numFmtId="7" fontId="5" fillId="0" borderId="1" xfId="4" applyNumberFormat="1" applyFont="1" applyFill="1" applyBorder="1" applyAlignment="1">
      <alignment horizontal="left" vertical="top" wrapText="1"/>
    </xf>
    <xf numFmtId="0" fontId="5" fillId="5" borderId="1" xfId="0" applyFont="1" applyFill="1" applyBorder="1" applyAlignment="1">
      <alignment horizontal="left" vertical="top" wrapText="1"/>
    </xf>
    <xf numFmtId="9" fontId="3" fillId="0" borderId="1" xfId="3" applyFont="1" applyBorder="1" applyAlignment="1">
      <alignment horizontal="left" vertical="top"/>
    </xf>
    <xf numFmtId="7" fontId="3" fillId="0" borderId="1" xfId="0" applyNumberFormat="1" applyFont="1" applyBorder="1" applyAlignment="1">
      <alignment horizontal="left" vertical="top"/>
    </xf>
    <xf numFmtId="168" fontId="3" fillId="0" borderId="1" xfId="1" applyNumberFormat="1" applyFont="1" applyBorder="1" applyAlignment="1">
      <alignment horizontal="left" vertical="top"/>
    </xf>
    <xf numFmtId="168" fontId="3" fillId="0" borderId="1" xfId="1" applyNumberFormat="1" applyFont="1" applyFill="1" applyBorder="1" applyAlignment="1">
      <alignment horizontal="left" vertical="top"/>
    </xf>
    <xf numFmtId="40" fontId="3" fillId="0" borderId="1" xfId="0" applyNumberFormat="1" applyFont="1" applyBorder="1" applyAlignment="1">
      <alignment horizontal="left" vertical="top" wrapText="1"/>
    </xf>
    <xf numFmtId="168" fontId="3" fillId="0" borderId="1" xfId="7" applyNumberFormat="1" applyFont="1" applyFill="1" applyBorder="1" applyAlignment="1">
      <alignment horizontal="left" vertical="top" wrapText="1"/>
    </xf>
    <xf numFmtId="3" fontId="3" fillId="0" borderId="1" xfId="7" applyNumberFormat="1" applyFont="1" applyFill="1" applyBorder="1" applyAlignment="1">
      <alignment horizontal="left" vertical="top" wrapText="1"/>
    </xf>
    <xf numFmtId="3" fontId="0" fillId="0" borderId="0" xfId="0" applyNumberFormat="1"/>
    <xf numFmtId="3" fontId="5" fillId="0" borderId="1" xfId="7" applyNumberFormat="1" applyFont="1" applyFill="1" applyBorder="1" applyAlignment="1">
      <alignment horizontal="left" vertical="top" wrapText="1"/>
    </xf>
    <xf numFmtId="3" fontId="5" fillId="0" borderId="1" xfId="1" applyNumberFormat="1" applyFont="1" applyBorder="1" applyAlignment="1">
      <alignment horizontal="left" vertical="top" wrapText="1"/>
    </xf>
    <xf numFmtId="3" fontId="3" fillId="0" borderId="1" xfId="4" applyNumberFormat="1" applyFont="1" applyBorder="1" applyAlignment="1">
      <alignment horizontal="left" vertical="top"/>
    </xf>
    <xf numFmtId="164" fontId="3" fillId="0" borderId="1" xfId="0" applyNumberFormat="1" applyFont="1" applyBorder="1" applyAlignment="1">
      <alignment horizontal="left" vertical="top" wrapText="1"/>
    </xf>
    <xf numFmtId="8" fontId="3" fillId="0" borderId="1" xfId="0" applyNumberFormat="1" applyFont="1" applyBorder="1" applyAlignment="1">
      <alignment horizontal="left" vertical="top" wrapText="1"/>
    </xf>
    <xf numFmtId="3" fontId="3" fillId="0" borderId="1" xfId="6" applyNumberFormat="1" applyFont="1" applyBorder="1" applyAlignment="1">
      <alignment horizontal="left" vertical="top" wrapText="1"/>
    </xf>
    <xf numFmtId="43" fontId="3" fillId="0" borderId="1" xfId="1" applyFont="1" applyFill="1" applyBorder="1" applyAlignment="1">
      <alignment horizontal="left" vertical="top"/>
    </xf>
    <xf numFmtId="0" fontId="8" fillId="0" borderId="1" xfId="0" applyFont="1" applyBorder="1" applyAlignment="1">
      <alignment horizontal="left" vertical="top" wrapText="1" readingOrder="1"/>
    </xf>
    <xf numFmtId="168" fontId="8" fillId="0" borderId="1" xfId="4" applyNumberFormat="1" applyFont="1" applyFill="1" applyBorder="1" applyAlignment="1">
      <alignment horizontal="left" vertical="top" wrapText="1" readingOrder="1"/>
    </xf>
    <xf numFmtId="3" fontId="8" fillId="0" borderId="1" xfId="0" applyNumberFormat="1" applyFont="1" applyBorder="1" applyAlignment="1">
      <alignment horizontal="left" vertical="top" wrapText="1" readingOrder="1"/>
    </xf>
    <xf numFmtId="3" fontId="5" fillId="4" borderId="1" xfId="0" applyNumberFormat="1" applyFont="1" applyFill="1" applyBorder="1" applyAlignment="1">
      <alignment horizontal="left" vertical="top" wrapText="1"/>
    </xf>
    <xf numFmtId="3" fontId="3" fillId="0" borderId="1" xfId="6" applyNumberFormat="1" applyFont="1" applyFill="1" applyBorder="1" applyAlignment="1">
      <alignment horizontal="left" vertical="top"/>
    </xf>
    <xf numFmtId="3" fontId="3" fillId="0" borderId="1" xfId="6" applyNumberFormat="1" applyFont="1" applyFill="1" applyBorder="1" applyAlignment="1">
      <alignment horizontal="left" vertical="top" wrapText="1"/>
    </xf>
    <xf numFmtId="0" fontId="11" fillId="0" borderId="1" xfId="0" applyFont="1" applyBorder="1" applyAlignment="1">
      <alignment horizontal="left" vertical="top" wrapText="1" readingOrder="1"/>
    </xf>
    <xf numFmtId="168" fontId="0" fillId="0" borderId="1" xfId="0" applyNumberFormat="1" applyBorder="1" applyAlignment="1">
      <alignment horizontal="left" vertical="top" wrapText="1"/>
    </xf>
    <xf numFmtId="168" fontId="0" fillId="0" borderId="1" xfId="8" applyNumberFormat="1" applyFont="1" applyBorder="1" applyAlignment="1">
      <alignment horizontal="left" vertical="top" wrapText="1"/>
    </xf>
    <xf numFmtId="37" fontId="0" fillId="0" borderId="1" xfId="8" applyNumberFormat="1"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vertical="top" wrapText="1"/>
    </xf>
    <xf numFmtId="168" fontId="3" fillId="0" borderId="1" xfId="8" applyNumberFormat="1" applyFont="1" applyBorder="1" applyAlignment="1">
      <alignment horizontal="left" vertical="top" wrapText="1"/>
    </xf>
    <xf numFmtId="37" fontId="3" fillId="0" borderId="1" xfId="8" applyNumberFormat="1" applyFont="1" applyBorder="1" applyAlignment="1">
      <alignment horizontal="left" vertical="top" wrapText="1"/>
    </xf>
    <xf numFmtId="174" fontId="5" fillId="0" borderId="1" xfId="9" applyNumberFormat="1" applyFont="1" applyBorder="1" applyAlignment="1">
      <alignment horizontal="left" vertical="top"/>
    </xf>
    <xf numFmtId="165" fontId="3" fillId="0" borderId="1" xfId="4" applyFont="1" applyFill="1" applyBorder="1" applyAlignment="1">
      <alignment horizontal="left" vertical="top" wrapText="1"/>
    </xf>
    <xf numFmtId="174" fontId="5" fillId="0" borderId="1" xfId="9" applyNumberFormat="1" applyFont="1" applyFill="1" applyBorder="1" applyAlignment="1">
      <alignment horizontal="left" vertical="top"/>
    </xf>
    <xf numFmtId="0" fontId="3" fillId="0" borderId="0" xfId="0" applyFont="1" applyBorder="1"/>
    <xf numFmtId="0" fontId="3" fillId="0" borderId="0" xfId="0" applyFont="1" applyBorder="1" applyAlignment="1">
      <alignment wrapText="1"/>
    </xf>
    <xf numFmtId="0" fontId="5" fillId="0" borderId="0" xfId="5" applyFont="1" applyBorder="1" applyAlignment="1">
      <alignment horizontal="left" vertical="top" wrapText="1"/>
    </xf>
    <xf numFmtId="7" fontId="5" fillId="0" borderId="0" xfId="5" applyNumberFormat="1" applyFont="1" applyBorder="1" applyAlignment="1">
      <alignment horizontal="left" vertical="top" wrapText="1"/>
    </xf>
    <xf numFmtId="0" fontId="5" fillId="0" borderId="0" xfId="0" applyFont="1" applyBorder="1" applyAlignment="1">
      <alignment vertical="top" wrapText="1"/>
    </xf>
    <xf numFmtId="0" fontId="6" fillId="0" borderId="0" xfId="5" applyFont="1" applyBorder="1" applyAlignment="1">
      <alignment horizontal="left" vertical="top"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7" fillId="0" borderId="0" xfId="0" applyFont="1" applyBorder="1"/>
    <xf numFmtId="0" fontId="5" fillId="0" borderId="0" xfId="0" applyFont="1" applyBorder="1" applyAlignment="1">
      <alignment horizontal="left" vertical="top" wrapText="1"/>
    </xf>
    <xf numFmtId="0" fontId="5" fillId="0" borderId="0" xfId="0" quotePrefix="1" applyFont="1" applyBorder="1" applyAlignment="1">
      <alignment vertical="top" wrapText="1"/>
    </xf>
    <xf numFmtId="0" fontId="9" fillId="0" borderId="0" xfId="0" quotePrefix="1" applyFont="1" applyBorder="1" applyAlignment="1">
      <alignment horizontal="left" vertical="top" wrapText="1"/>
    </xf>
    <xf numFmtId="0" fontId="9" fillId="0" borderId="0" xfId="0" applyFont="1" applyBorder="1" applyAlignment="1">
      <alignment vertical="top"/>
    </xf>
    <xf numFmtId="0" fontId="9" fillId="0" borderId="0" xfId="0" quotePrefix="1" applyFont="1" applyBorder="1" applyAlignment="1">
      <alignment vertical="top" wrapText="1"/>
    </xf>
    <xf numFmtId="0" fontId="9" fillId="0" borderId="0" xfId="0" applyFont="1" applyBorder="1" applyAlignment="1">
      <alignment vertical="top" wrapText="1"/>
    </xf>
    <xf numFmtId="0" fontId="3" fillId="0" borderId="0" xfId="7" applyNumberFormat="1" applyFont="1" applyFill="1" applyBorder="1" applyAlignment="1">
      <alignment vertical="top" wrapText="1"/>
    </xf>
    <xf numFmtId="168" fontId="3" fillId="0" borderId="0" xfId="7" applyNumberFormat="1" applyFont="1" applyFill="1" applyBorder="1" applyAlignment="1">
      <alignment vertical="top" wrapText="1"/>
    </xf>
    <xf numFmtId="0" fontId="5" fillId="0" borderId="0" xfId="7" applyNumberFormat="1" applyFont="1" applyFill="1" applyBorder="1" applyAlignment="1">
      <alignment vertical="top" wrapText="1"/>
    </xf>
    <xf numFmtId="0" fontId="5" fillId="0" borderId="0" xfId="7" applyNumberFormat="1" applyFont="1" applyFill="1" applyBorder="1" applyAlignment="1">
      <alignment horizontal="center" vertical="top" wrapText="1"/>
    </xf>
    <xf numFmtId="0" fontId="3" fillId="0" borderId="0" xfId="7" applyNumberFormat="1" applyFont="1" applyFill="1" applyBorder="1" applyAlignment="1">
      <alignment horizontal="left" vertical="center" wrapText="1"/>
    </xf>
    <xf numFmtId="0" fontId="3" fillId="0" borderId="0" xfId="0" applyFont="1" applyBorder="1" applyAlignment="1">
      <alignment vertical="top" wrapText="1"/>
    </xf>
    <xf numFmtId="172" fontId="7" fillId="0" borderId="0" xfId="0" applyNumberFormat="1" applyFont="1" applyBorder="1" applyAlignment="1">
      <alignment wrapText="1"/>
    </xf>
    <xf numFmtId="172" fontId="7" fillId="0" borderId="0" xfId="0" applyNumberFormat="1" applyFont="1" applyBorder="1"/>
    <xf numFmtId="164" fontId="3" fillId="0" borderId="0" xfId="0" applyNumberFormat="1" applyFont="1" applyBorder="1" applyAlignment="1">
      <alignment horizontal="left" vertical="center" wrapText="1"/>
    </xf>
    <xf numFmtId="168" fontId="7" fillId="0" borderId="0" xfId="0" applyNumberFormat="1" applyFont="1" applyBorder="1"/>
    <xf numFmtId="0" fontId="0" fillId="0" borderId="0" xfId="0" applyBorder="1"/>
    <xf numFmtId="172" fontId="3" fillId="0" borderId="1" xfId="0" applyNumberFormat="1" applyFont="1" applyBorder="1" applyAlignment="1">
      <alignment horizontal="left" vertical="top"/>
    </xf>
    <xf numFmtId="168" fontId="0" fillId="0" borderId="1" xfId="9" applyNumberFormat="1" applyFont="1" applyBorder="1" applyAlignment="1">
      <alignment horizontal="left" vertical="top" wrapText="1"/>
    </xf>
    <xf numFmtId="37" fontId="0" fillId="0" borderId="1" xfId="9" applyNumberFormat="1" applyFont="1" applyBorder="1" applyAlignment="1">
      <alignment horizontal="left" vertical="top" wrapText="1"/>
    </xf>
    <xf numFmtId="166" fontId="3" fillId="0" borderId="1" xfId="2" applyNumberFormat="1" applyFont="1" applyBorder="1" applyAlignment="1">
      <alignment horizontal="left" vertical="top"/>
    </xf>
    <xf numFmtId="49" fontId="5" fillId="0" borderId="1" xfId="6" applyNumberFormat="1" applyFont="1" applyFill="1" applyBorder="1" applyAlignment="1">
      <alignment horizontal="left" vertical="top" wrapText="1"/>
    </xf>
    <xf numFmtId="169" fontId="3" fillId="0" borderId="1" xfId="7" applyNumberFormat="1" applyFont="1" applyFill="1" applyBorder="1" applyAlignment="1">
      <alignment horizontal="left" vertical="top" wrapText="1"/>
    </xf>
    <xf numFmtId="0" fontId="3" fillId="0" borderId="1" xfId="7" applyNumberFormat="1" applyFont="1" applyFill="1" applyBorder="1" applyAlignment="1">
      <alignment horizontal="left" vertical="top" wrapText="1"/>
    </xf>
    <xf numFmtId="49" fontId="3" fillId="0" borderId="1" xfId="7" applyNumberFormat="1" applyFont="1" applyFill="1" applyBorder="1" applyAlignment="1">
      <alignment horizontal="left" vertical="top" wrapText="1"/>
    </xf>
    <xf numFmtId="169" fontId="5" fillId="0" borderId="1" xfId="7" applyNumberFormat="1" applyFont="1" applyFill="1" applyBorder="1" applyAlignment="1">
      <alignment horizontal="left" vertical="top" wrapText="1"/>
    </xf>
    <xf numFmtId="164" fontId="3" fillId="0" borderId="1" xfId="0" applyNumberFormat="1" applyFont="1" applyBorder="1" applyAlignment="1">
      <alignment horizontal="left" vertical="top"/>
    </xf>
    <xf numFmtId="44" fontId="8" fillId="0" borderId="1" xfId="0" applyNumberFormat="1" applyFont="1" applyBorder="1" applyAlignment="1">
      <alignment horizontal="left" vertical="top" wrapText="1"/>
    </xf>
    <xf numFmtId="173" fontId="5" fillId="0" borderId="1" xfId="6" applyNumberFormat="1" applyFont="1" applyFill="1" applyBorder="1" applyAlignment="1">
      <alignment horizontal="left" vertical="top" wrapText="1"/>
    </xf>
    <xf numFmtId="3" fontId="5" fillId="0" borderId="1" xfId="6" applyNumberFormat="1" applyFont="1" applyFill="1" applyBorder="1" applyAlignment="1">
      <alignment horizontal="left" vertical="top" wrapText="1"/>
    </xf>
    <xf numFmtId="3" fontId="5" fillId="0" borderId="1" xfId="6" applyNumberFormat="1" applyFont="1" applyFill="1" applyBorder="1" applyAlignment="1">
      <alignment horizontal="left" vertical="top"/>
    </xf>
    <xf numFmtId="173" fontId="5" fillId="0" borderId="1" xfId="6" applyNumberFormat="1" applyFont="1" applyFill="1" applyBorder="1" applyAlignment="1">
      <alignment horizontal="left" vertical="top"/>
    </xf>
    <xf numFmtId="0" fontId="5" fillId="0" borderId="1" xfId="0" applyFont="1" applyBorder="1" applyAlignment="1">
      <alignment horizontal="left" vertical="top" wrapText="1"/>
    </xf>
    <xf numFmtId="7" fontId="5" fillId="0" borderId="1" xfId="1" applyNumberFormat="1" applyFont="1" applyFill="1" applyBorder="1" applyAlignment="1">
      <alignment horizontal="left" vertical="top" wrapText="1"/>
    </xf>
    <xf numFmtId="0" fontId="5" fillId="0" borderId="1" xfId="0" applyFont="1" applyBorder="1"/>
    <xf numFmtId="0" fontId="5" fillId="0" borderId="1" xfId="0" applyFont="1" applyBorder="1" applyAlignment="1">
      <alignment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168" fontId="5" fillId="0" borderId="1" xfId="10" applyNumberFormat="1" applyFont="1" applyBorder="1" applyAlignment="1">
      <alignment horizontal="left" vertical="top" wrapText="1"/>
    </xf>
    <xf numFmtId="38" fontId="5" fillId="0" borderId="1" xfId="10" applyNumberFormat="1" applyFont="1" applyBorder="1" applyAlignment="1">
      <alignment horizontal="left" vertical="top" wrapText="1"/>
    </xf>
    <xf numFmtId="7" fontId="5" fillId="0" borderId="1" xfId="9" applyNumberFormat="1" applyFont="1" applyFill="1" applyBorder="1" applyAlignment="1">
      <alignment horizontal="left" vertical="top" wrapText="1"/>
    </xf>
    <xf numFmtId="7" fontId="5" fillId="0" borderId="1" xfId="9" applyNumberFormat="1" applyFont="1" applyFill="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Alignment="1">
      <alignment horizontal="left" vertical="top" wrapText="1"/>
    </xf>
    <xf numFmtId="7" fontId="1" fillId="0" borderId="1" xfId="1" applyNumberFormat="1" applyFont="1" applyBorder="1" applyAlignment="1">
      <alignment horizontal="left" vertical="top"/>
    </xf>
    <xf numFmtId="168" fontId="3" fillId="0" borderId="1" xfId="0" applyNumberFormat="1" applyFont="1" applyFill="1" applyBorder="1" applyAlignment="1">
      <alignment horizontal="left" vertical="top" wrapText="1"/>
    </xf>
    <xf numFmtId="0" fontId="0" fillId="2" borderId="0" xfId="0" applyFill="1" applyAlignment="1">
      <alignment horizontal="center"/>
    </xf>
    <xf numFmtId="168" fontId="3" fillId="0" borderId="1" xfId="4" applyNumberFormat="1" applyFont="1" applyFill="1" applyBorder="1" applyAlignment="1">
      <alignment horizontal="left" vertical="top"/>
    </xf>
    <xf numFmtId="0" fontId="3" fillId="0" borderId="0" xfId="0" applyFont="1" applyBorder="1" applyAlignment="1">
      <alignment horizontal="left" vertical="center" wrapText="1"/>
    </xf>
    <xf numFmtId="168" fontId="3" fillId="0" borderId="1" xfId="0" applyNumberFormat="1" applyFont="1" applyBorder="1" applyAlignment="1">
      <alignment horizontal="left" vertical="top"/>
    </xf>
    <xf numFmtId="0" fontId="9" fillId="0" borderId="0" xfId="0" quotePrefix="1" applyFont="1" applyBorder="1" applyAlignment="1">
      <alignment horizontal="left" vertical="top" wrapText="1"/>
    </xf>
    <xf numFmtId="0" fontId="9" fillId="0" borderId="0" xfId="0" applyFont="1" applyBorder="1" applyAlignment="1">
      <alignment horizontal="left" vertical="top" wrapText="1"/>
    </xf>
    <xf numFmtId="168" fontId="3" fillId="0" borderId="1" xfId="4" applyNumberFormat="1" applyFont="1" applyFill="1" applyBorder="1" applyAlignment="1">
      <alignment horizontal="left" vertical="top" wrapText="1"/>
    </xf>
    <xf numFmtId="3" fontId="5" fillId="0" borderId="1" xfId="4" applyNumberFormat="1" applyFont="1" applyFill="1" applyBorder="1" applyAlignment="1">
      <alignment horizontal="left" vertical="top" wrapText="1"/>
    </xf>
    <xf numFmtId="168" fontId="5" fillId="0" borderId="1" xfId="4" applyNumberFormat="1" applyFont="1" applyFill="1" applyBorder="1" applyAlignment="1">
      <alignment horizontal="left" vertical="top" wrapText="1"/>
    </xf>
    <xf numFmtId="0" fontId="9"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quotePrefix="1" applyFont="1" applyBorder="1" applyAlignment="1">
      <alignment vertical="top" wrapText="1"/>
    </xf>
    <xf numFmtId="0" fontId="5" fillId="0" borderId="0" xfId="0" applyFont="1" applyBorder="1" applyAlignment="1">
      <alignment vertical="top" wrapText="1"/>
    </xf>
    <xf numFmtId="171" fontId="5" fillId="0" borderId="0" xfId="0" quotePrefix="1" applyNumberFormat="1" applyFont="1" applyBorder="1" applyAlignment="1">
      <alignment horizontal="left" vertical="top" wrapText="1"/>
    </xf>
    <xf numFmtId="171" fontId="5" fillId="0" borderId="0" xfId="0" applyNumberFormat="1" applyFont="1" applyBorder="1" applyAlignment="1">
      <alignment horizontal="left" vertical="top" wrapText="1"/>
    </xf>
    <xf numFmtId="3" fontId="5" fillId="0" borderId="1" xfId="6" applyNumberFormat="1" applyFont="1" applyFill="1" applyBorder="1" applyAlignment="1">
      <alignment horizontal="left" vertical="top"/>
    </xf>
    <xf numFmtId="49" fontId="5" fillId="0" borderId="1" xfId="6" applyNumberFormat="1" applyFont="1" applyFill="1" applyBorder="1" applyAlignment="1">
      <alignment horizontal="left" vertical="top"/>
    </xf>
    <xf numFmtId="0" fontId="3" fillId="0" borderId="0" xfId="7" applyNumberFormat="1" applyFont="1" applyFill="1" applyBorder="1" applyAlignment="1">
      <alignment horizontal="center" vertical="top" wrapText="1"/>
    </xf>
    <xf numFmtId="168" fontId="3" fillId="0" borderId="1" xfId="0" applyNumberFormat="1" applyFont="1" applyBorder="1" applyAlignment="1">
      <alignment horizontal="left" vertical="top" wrapText="1"/>
    </xf>
    <xf numFmtId="3" fontId="3" fillId="0" borderId="1" xfId="0" applyNumberFormat="1" applyFont="1" applyBorder="1" applyAlignment="1">
      <alignment horizontal="left" vertical="top" wrapText="1"/>
    </xf>
    <xf numFmtId="3" fontId="3" fillId="0" borderId="1" xfId="7" applyNumberFormat="1" applyFont="1" applyFill="1" applyBorder="1" applyAlignment="1">
      <alignment horizontal="left" vertical="top" wrapText="1"/>
    </xf>
    <xf numFmtId="168" fontId="5" fillId="0" borderId="1" xfId="7" applyNumberFormat="1" applyFont="1" applyFill="1" applyBorder="1" applyAlignment="1">
      <alignment horizontal="left" vertical="top" wrapText="1"/>
    </xf>
    <xf numFmtId="3" fontId="5" fillId="0" borderId="1" xfId="7" applyNumberFormat="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168" fontId="3" fillId="0" borderId="1" xfId="7" applyNumberFormat="1" applyFont="1" applyFill="1" applyBorder="1" applyAlignment="1">
      <alignment horizontal="left" vertical="top" wrapText="1"/>
    </xf>
    <xf numFmtId="3" fontId="5" fillId="0" borderId="1" xfId="6" applyNumberFormat="1" applyFont="1" applyFill="1" applyBorder="1" applyAlignment="1">
      <alignment horizontal="left" vertical="top" wrapText="1"/>
    </xf>
    <xf numFmtId="49" fontId="5" fillId="0" borderId="1" xfId="6" applyNumberFormat="1" applyFont="1" applyFill="1" applyBorder="1" applyAlignment="1">
      <alignment horizontal="left" vertical="top" wrapText="1"/>
    </xf>
    <xf numFmtId="0" fontId="0" fillId="0" borderId="1" xfId="0" applyBorder="1" applyAlignment="1">
      <alignment horizontal="left" vertical="top"/>
    </xf>
  </cellXfs>
  <cellStyles count="11">
    <cellStyle name="Comma" xfId="1" builtinId="3"/>
    <cellStyle name="Comma 2" xfId="7" xr:uid="{C753F56E-9160-41E6-BE39-E0B1C9E8775F}"/>
    <cellStyle name="Comma 3" xfId="9" xr:uid="{FD0444E0-5448-4C5B-B078-F90A14105170}"/>
    <cellStyle name="Comma 4" xfId="8" xr:uid="{C54B28A3-AF47-4E51-ACC7-736E8FF4EC95}"/>
    <cellStyle name="Comma 5" xfId="6" xr:uid="{BB6B2C9D-944C-41AF-8B7C-F53120233BD0}"/>
    <cellStyle name="Currency" xfId="2" builtinId="4"/>
    <cellStyle name="Currency 2" xfId="4" xr:uid="{F6C3CB1C-9E9E-4266-A414-5F8D0AC25476}"/>
    <cellStyle name="Normal" xfId="0" builtinId="0"/>
    <cellStyle name="Normal 2 2" xfId="10" xr:uid="{E7E59D4B-9194-4CAF-89C9-A1A7F25A585E}"/>
    <cellStyle name="Normal 3" xfId="5" xr:uid="{E0746D50-7AB4-43F4-8B41-80FBDBD8AC1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D6CE-2583-45D0-BCED-7EC14775A96B}">
  <dimension ref="A1:J1222"/>
  <sheetViews>
    <sheetView tabSelected="1" topLeftCell="A649" zoomScaleNormal="100" workbookViewId="0">
      <selection activeCell="C666" sqref="C666"/>
    </sheetView>
  </sheetViews>
  <sheetFormatPr defaultRowHeight="15" x14ac:dyDescent="0.25"/>
  <cols>
    <col min="1" max="1" width="35.85546875" customWidth="1"/>
    <col min="2" max="2" width="60.5703125" customWidth="1"/>
    <col min="3" max="3" width="72.85546875" customWidth="1"/>
    <col min="4" max="4" width="22.85546875" customWidth="1"/>
    <col min="5" max="5" width="22.140625" customWidth="1"/>
    <col min="6" max="6" width="21.42578125" customWidth="1"/>
    <col min="7" max="7" width="20.7109375" customWidth="1"/>
    <col min="8" max="8" width="40.42578125" customWidth="1"/>
    <col min="9" max="10" width="10.85546875" bestFit="1" customWidth="1"/>
  </cols>
  <sheetData>
    <row r="1" spans="1:10" ht="20.25" customHeight="1" x14ac:dyDescent="0.25">
      <c r="A1" s="160"/>
      <c r="B1" s="160"/>
      <c r="C1" s="160"/>
      <c r="D1" s="160"/>
      <c r="E1" s="160"/>
      <c r="F1" s="160"/>
      <c r="G1" s="160"/>
    </row>
    <row r="2" spans="1:10" ht="42.75" x14ac:dyDescent="0.25">
      <c r="A2" s="1" t="s">
        <v>2194</v>
      </c>
      <c r="B2" s="1" t="s">
        <v>0</v>
      </c>
      <c r="C2" s="1" t="s">
        <v>2193</v>
      </c>
      <c r="D2" s="1" t="s">
        <v>1</v>
      </c>
      <c r="E2" s="1" t="s">
        <v>2</v>
      </c>
      <c r="F2" s="1" t="s">
        <v>2192</v>
      </c>
      <c r="G2" s="1" t="s">
        <v>2191</v>
      </c>
      <c r="H2" s="2"/>
    </row>
    <row r="3" spans="1:10" ht="42.75" x14ac:dyDescent="0.25">
      <c r="A3" s="16" t="s">
        <v>3</v>
      </c>
      <c r="B3" s="3" t="s">
        <v>4</v>
      </c>
      <c r="C3" s="16" t="s">
        <v>7</v>
      </c>
      <c r="D3" s="16" t="s">
        <v>5</v>
      </c>
      <c r="E3" s="4">
        <v>44150</v>
      </c>
      <c r="F3" s="5">
        <v>345</v>
      </c>
      <c r="G3" s="3" t="s">
        <v>6</v>
      </c>
      <c r="H3" s="101"/>
    </row>
    <row r="4" spans="1:10" ht="85.5" x14ac:dyDescent="0.25">
      <c r="A4" s="16" t="s">
        <v>3</v>
      </c>
      <c r="B4" s="3" t="s">
        <v>8</v>
      </c>
      <c r="C4" s="16" t="s">
        <v>10</v>
      </c>
      <c r="D4" s="3" t="s">
        <v>9</v>
      </c>
      <c r="E4" s="4">
        <v>55163</v>
      </c>
      <c r="F4" s="5">
        <v>674</v>
      </c>
      <c r="G4" s="3" t="s">
        <v>6</v>
      </c>
      <c r="H4" s="101"/>
    </row>
    <row r="5" spans="1:10" ht="42.75" x14ac:dyDescent="0.25">
      <c r="A5" s="16" t="s">
        <v>3</v>
      </c>
      <c r="B5" s="3" t="s">
        <v>11</v>
      </c>
      <c r="C5" s="16" t="s">
        <v>13</v>
      </c>
      <c r="D5" s="16" t="s">
        <v>12</v>
      </c>
      <c r="E5" s="4">
        <v>15100</v>
      </c>
      <c r="F5" s="5">
        <v>39</v>
      </c>
      <c r="G5" s="3" t="s">
        <v>6</v>
      </c>
      <c r="H5" s="101"/>
      <c r="J5" s="6"/>
    </row>
    <row r="6" spans="1:10" ht="28.5" x14ac:dyDescent="0.25">
      <c r="A6" s="16" t="s">
        <v>3</v>
      </c>
      <c r="B6" s="3" t="s">
        <v>14</v>
      </c>
      <c r="C6" s="16" t="s">
        <v>15</v>
      </c>
      <c r="D6" s="7">
        <v>200</v>
      </c>
      <c r="E6" s="4">
        <v>66200</v>
      </c>
      <c r="F6" s="5">
        <v>331</v>
      </c>
      <c r="G6" s="3" t="s">
        <v>6</v>
      </c>
      <c r="H6" s="101"/>
    </row>
    <row r="7" spans="1:10" ht="28.5" x14ac:dyDescent="0.25">
      <c r="A7" s="16" t="s">
        <v>3</v>
      </c>
      <c r="B7" s="3" t="s">
        <v>16</v>
      </c>
      <c r="C7" s="16" t="s">
        <v>15</v>
      </c>
      <c r="D7" s="7">
        <v>300</v>
      </c>
      <c r="E7" s="4">
        <v>56865.7</v>
      </c>
      <c r="F7" s="5">
        <v>190</v>
      </c>
      <c r="G7" s="3" t="s">
        <v>6</v>
      </c>
      <c r="H7" s="101"/>
    </row>
    <row r="8" spans="1:10" ht="42.75" x14ac:dyDescent="0.25">
      <c r="A8" s="16" t="s">
        <v>3</v>
      </c>
      <c r="B8" s="3" t="s">
        <v>17</v>
      </c>
      <c r="C8" s="16" t="s">
        <v>18</v>
      </c>
      <c r="D8" s="7">
        <v>25</v>
      </c>
      <c r="E8" s="4">
        <v>4040</v>
      </c>
      <c r="F8" s="5">
        <v>163</v>
      </c>
      <c r="G8" s="3" t="s">
        <v>6</v>
      </c>
      <c r="H8" s="101"/>
    </row>
    <row r="9" spans="1:10" ht="28.5" x14ac:dyDescent="0.25">
      <c r="A9" s="16" t="s">
        <v>3</v>
      </c>
      <c r="B9" s="3" t="s">
        <v>19</v>
      </c>
      <c r="C9" s="16" t="s">
        <v>21</v>
      </c>
      <c r="D9" s="7">
        <v>50</v>
      </c>
      <c r="E9" s="4">
        <v>3300</v>
      </c>
      <c r="F9" s="5">
        <v>66</v>
      </c>
      <c r="G9" s="3" t="s">
        <v>20</v>
      </c>
      <c r="H9" s="101"/>
    </row>
    <row r="10" spans="1:10" ht="42.75" x14ac:dyDescent="0.25">
      <c r="A10" s="16" t="s">
        <v>3</v>
      </c>
      <c r="B10" s="3" t="s">
        <v>22</v>
      </c>
      <c r="C10" s="16" t="s">
        <v>23</v>
      </c>
      <c r="D10" s="7">
        <v>150</v>
      </c>
      <c r="E10" s="4">
        <v>36835</v>
      </c>
      <c r="F10" s="5">
        <v>246</v>
      </c>
      <c r="G10" s="3" t="s">
        <v>6</v>
      </c>
      <c r="H10" s="101"/>
    </row>
    <row r="11" spans="1:10" ht="27" customHeight="1" x14ac:dyDescent="0.25">
      <c r="A11" s="16" t="s">
        <v>3</v>
      </c>
      <c r="B11" s="3" t="s">
        <v>24</v>
      </c>
      <c r="C11" s="16" t="s">
        <v>25</v>
      </c>
      <c r="D11" s="7">
        <v>150</v>
      </c>
      <c r="E11" s="4">
        <v>17550</v>
      </c>
      <c r="F11" s="5">
        <v>116</v>
      </c>
      <c r="G11" s="3" t="s">
        <v>6</v>
      </c>
      <c r="H11" s="101"/>
      <c r="I11" s="6"/>
    </row>
    <row r="12" spans="1:10" ht="28.5" x14ac:dyDescent="0.25">
      <c r="A12" s="16" t="s">
        <v>3</v>
      </c>
      <c r="B12" s="3" t="s">
        <v>26</v>
      </c>
      <c r="C12" s="16" t="s">
        <v>27</v>
      </c>
      <c r="D12" s="7">
        <v>300</v>
      </c>
      <c r="E12" s="4">
        <v>23700</v>
      </c>
      <c r="F12" s="5">
        <v>79</v>
      </c>
      <c r="G12" s="3" t="s">
        <v>6</v>
      </c>
      <c r="H12" s="101"/>
    </row>
    <row r="13" spans="1:10" ht="108" customHeight="1" x14ac:dyDescent="0.25">
      <c r="A13" s="16" t="s">
        <v>3</v>
      </c>
      <c r="B13" s="3" t="s">
        <v>28</v>
      </c>
      <c r="C13" s="16" t="s">
        <v>30</v>
      </c>
      <c r="D13" s="7">
        <v>55</v>
      </c>
      <c r="E13" s="4">
        <v>230835</v>
      </c>
      <c r="F13" s="8">
        <v>11410</v>
      </c>
      <c r="G13" s="3" t="s">
        <v>29</v>
      </c>
      <c r="H13" s="102"/>
    </row>
    <row r="14" spans="1:10" ht="57" x14ac:dyDescent="0.25">
      <c r="A14" s="16" t="s">
        <v>3</v>
      </c>
      <c r="B14" s="3" t="s">
        <v>31</v>
      </c>
      <c r="C14" s="16" t="s">
        <v>33</v>
      </c>
      <c r="D14" s="131" t="s">
        <v>32</v>
      </c>
      <c r="E14" s="4">
        <v>6836.11</v>
      </c>
      <c r="F14" s="5">
        <v>103</v>
      </c>
      <c r="G14" s="3" t="s">
        <v>6</v>
      </c>
      <c r="H14" s="101"/>
    </row>
    <row r="15" spans="1:10" ht="42.75" x14ac:dyDescent="0.25">
      <c r="A15" s="16" t="s">
        <v>34</v>
      </c>
      <c r="B15" s="9" t="s">
        <v>35</v>
      </c>
      <c r="C15" s="9" t="s">
        <v>37</v>
      </c>
      <c r="D15" s="9" t="s">
        <v>36</v>
      </c>
      <c r="E15" s="10">
        <v>70500</v>
      </c>
      <c r="F15" s="11">
        <v>52</v>
      </c>
      <c r="G15" s="9" t="s">
        <v>6</v>
      </c>
      <c r="H15" s="103"/>
    </row>
    <row r="16" spans="1:10" ht="71.25" x14ac:dyDescent="0.25">
      <c r="A16" s="16" t="s">
        <v>34</v>
      </c>
      <c r="B16" s="9" t="s">
        <v>38</v>
      </c>
      <c r="C16" s="9" t="s">
        <v>41</v>
      </c>
      <c r="D16" s="9" t="s">
        <v>39</v>
      </c>
      <c r="E16" s="10">
        <v>2040109.5</v>
      </c>
      <c r="F16" s="11">
        <v>1248</v>
      </c>
      <c r="G16" s="9" t="s">
        <v>40</v>
      </c>
      <c r="H16" s="103"/>
    </row>
    <row r="17" spans="1:8" ht="99.75" x14ac:dyDescent="0.25">
      <c r="A17" s="16" t="s">
        <v>34</v>
      </c>
      <c r="B17" s="9" t="s">
        <v>42</v>
      </c>
      <c r="C17" s="9" t="s">
        <v>45</v>
      </c>
      <c r="D17" s="9" t="s">
        <v>43</v>
      </c>
      <c r="E17" s="10">
        <v>4038911.25</v>
      </c>
      <c r="F17" s="11">
        <v>1327</v>
      </c>
      <c r="G17" s="9" t="s">
        <v>44</v>
      </c>
      <c r="H17" s="103"/>
    </row>
    <row r="18" spans="1:8" ht="71.25" x14ac:dyDescent="0.25">
      <c r="A18" s="16" t="s">
        <v>34</v>
      </c>
      <c r="B18" s="9" t="s">
        <v>46</v>
      </c>
      <c r="C18" s="9" t="s">
        <v>48</v>
      </c>
      <c r="D18" s="9" t="s">
        <v>47</v>
      </c>
      <c r="E18" s="10">
        <v>969000</v>
      </c>
      <c r="F18" s="11">
        <v>510</v>
      </c>
      <c r="G18" s="9" t="s">
        <v>44</v>
      </c>
      <c r="H18" s="103"/>
    </row>
    <row r="19" spans="1:8" ht="42.75" x14ac:dyDescent="0.25">
      <c r="A19" s="16" t="s">
        <v>34</v>
      </c>
      <c r="B19" s="9" t="s">
        <v>49</v>
      </c>
      <c r="C19" s="9" t="s">
        <v>51</v>
      </c>
      <c r="D19" s="9" t="s">
        <v>50</v>
      </c>
      <c r="E19" s="10">
        <v>669610.99</v>
      </c>
      <c r="F19" s="11">
        <v>4931</v>
      </c>
      <c r="G19" s="9" t="s">
        <v>29</v>
      </c>
      <c r="H19" s="103"/>
    </row>
    <row r="20" spans="1:8" ht="57" x14ac:dyDescent="0.25">
      <c r="A20" s="16" t="s">
        <v>34</v>
      </c>
      <c r="B20" s="9" t="s">
        <v>52</v>
      </c>
      <c r="C20" s="9" t="s">
        <v>54</v>
      </c>
      <c r="D20" s="9" t="s">
        <v>53</v>
      </c>
      <c r="E20" s="10">
        <v>12800</v>
      </c>
      <c r="F20" s="11">
        <v>36</v>
      </c>
      <c r="G20" s="9" t="s">
        <v>6</v>
      </c>
      <c r="H20" s="103"/>
    </row>
    <row r="21" spans="1:8" ht="142.5" x14ac:dyDescent="0.25">
      <c r="A21" s="16" t="s">
        <v>34</v>
      </c>
      <c r="B21" s="9" t="s">
        <v>55</v>
      </c>
      <c r="C21" s="9" t="s">
        <v>58</v>
      </c>
      <c r="D21" s="9" t="s">
        <v>56</v>
      </c>
      <c r="E21" s="10">
        <v>11369180.779999999</v>
      </c>
      <c r="F21" s="11" t="s">
        <v>57</v>
      </c>
      <c r="G21" s="9" t="s">
        <v>44</v>
      </c>
      <c r="H21" s="103"/>
    </row>
    <row r="22" spans="1:8" ht="42.75" x14ac:dyDescent="0.25">
      <c r="A22" s="16" t="s">
        <v>34</v>
      </c>
      <c r="B22" s="9" t="s">
        <v>59</v>
      </c>
      <c r="C22" s="9" t="s">
        <v>62</v>
      </c>
      <c r="D22" s="9" t="s">
        <v>60</v>
      </c>
      <c r="E22" s="10">
        <v>2759.59</v>
      </c>
      <c r="F22" s="11">
        <v>27</v>
      </c>
      <c r="G22" s="9" t="s">
        <v>61</v>
      </c>
      <c r="H22" s="103"/>
    </row>
    <row r="23" spans="1:8" ht="28.5" x14ac:dyDescent="0.25">
      <c r="A23" s="16" t="s">
        <v>34</v>
      </c>
      <c r="B23" s="9" t="s">
        <v>63</v>
      </c>
      <c r="C23" s="9" t="s">
        <v>64</v>
      </c>
      <c r="D23" s="12">
        <v>500</v>
      </c>
      <c r="E23" s="10">
        <v>500</v>
      </c>
      <c r="F23" s="11">
        <v>1</v>
      </c>
      <c r="G23" s="9" t="s">
        <v>6</v>
      </c>
      <c r="H23" s="103"/>
    </row>
    <row r="24" spans="1:8" ht="28.5" x14ac:dyDescent="0.25">
      <c r="A24" s="16" t="s">
        <v>34</v>
      </c>
      <c r="B24" s="9" t="s">
        <v>65</v>
      </c>
      <c r="C24" s="9" t="s">
        <v>68</v>
      </c>
      <c r="D24" s="9" t="s">
        <v>66</v>
      </c>
      <c r="E24" s="10">
        <v>336233.31</v>
      </c>
      <c r="F24" s="11" t="s">
        <v>67</v>
      </c>
      <c r="G24" s="9" t="s">
        <v>61</v>
      </c>
      <c r="H24" s="104"/>
    </row>
    <row r="25" spans="1:8" ht="71.25" x14ac:dyDescent="0.25">
      <c r="A25" s="16" t="s">
        <v>34</v>
      </c>
      <c r="B25" s="9" t="s">
        <v>69</v>
      </c>
      <c r="C25" s="9" t="s">
        <v>72</v>
      </c>
      <c r="D25" s="9" t="s">
        <v>70</v>
      </c>
      <c r="E25" s="10">
        <v>205623.25</v>
      </c>
      <c r="F25" s="11" t="s">
        <v>71</v>
      </c>
      <c r="G25" s="9" t="s">
        <v>61</v>
      </c>
      <c r="H25" s="104"/>
    </row>
    <row r="26" spans="1:8" ht="42.75" x14ac:dyDescent="0.25">
      <c r="A26" s="16" t="s">
        <v>34</v>
      </c>
      <c r="B26" s="9" t="s">
        <v>73</v>
      </c>
      <c r="C26" s="9" t="s">
        <v>74</v>
      </c>
      <c r="D26" s="13">
        <v>10</v>
      </c>
      <c r="E26" s="10">
        <v>1500</v>
      </c>
      <c r="F26" s="11">
        <v>150</v>
      </c>
      <c r="G26" s="9" t="s">
        <v>6</v>
      </c>
      <c r="H26" s="103"/>
    </row>
    <row r="27" spans="1:8" ht="28.5" x14ac:dyDescent="0.25">
      <c r="A27" s="16" t="s">
        <v>34</v>
      </c>
      <c r="B27" s="9" t="s">
        <v>75</v>
      </c>
      <c r="C27" s="9" t="s">
        <v>76</v>
      </c>
      <c r="D27" s="14">
        <v>10</v>
      </c>
      <c r="E27" s="10">
        <v>5305.49</v>
      </c>
      <c r="F27" s="11">
        <v>508</v>
      </c>
      <c r="G27" s="9" t="s">
        <v>6</v>
      </c>
      <c r="H27" s="105"/>
    </row>
    <row r="28" spans="1:8" ht="57" x14ac:dyDescent="0.25">
      <c r="A28" s="16" t="s">
        <v>34</v>
      </c>
      <c r="B28" s="9" t="s">
        <v>77</v>
      </c>
      <c r="C28" s="9" t="s">
        <v>79</v>
      </c>
      <c r="D28" s="9" t="s">
        <v>78</v>
      </c>
      <c r="E28" s="10">
        <v>10405</v>
      </c>
      <c r="F28" s="11">
        <v>936</v>
      </c>
      <c r="G28" s="9" t="s">
        <v>6</v>
      </c>
      <c r="H28" s="105"/>
    </row>
    <row r="29" spans="1:8" ht="57" x14ac:dyDescent="0.25">
      <c r="A29" s="16" t="s">
        <v>34</v>
      </c>
      <c r="B29" s="9" t="s">
        <v>80</v>
      </c>
      <c r="C29" s="9" t="s">
        <v>82</v>
      </c>
      <c r="D29" s="9" t="s">
        <v>81</v>
      </c>
      <c r="E29" s="10">
        <v>2821958.28</v>
      </c>
      <c r="F29" s="11">
        <v>317978</v>
      </c>
      <c r="G29" s="9" t="s">
        <v>40</v>
      </c>
      <c r="H29" s="103"/>
    </row>
    <row r="30" spans="1:8" ht="28.5" x14ac:dyDescent="0.25">
      <c r="A30" s="16" t="s">
        <v>34</v>
      </c>
      <c r="B30" s="9" t="s">
        <v>83</v>
      </c>
      <c r="C30" s="9" t="s">
        <v>85</v>
      </c>
      <c r="D30" s="9" t="s">
        <v>84</v>
      </c>
      <c r="E30" s="10">
        <v>2792.28</v>
      </c>
      <c r="F30" s="11">
        <v>10</v>
      </c>
      <c r="G30" s="9" t="s">
        <v>6</v>
      </c>
      <c r="H30" s="103"/>
    </row>
    <row r="31" spans="1:8" ht="57" x14ac:dyDescent="0.25">
      <c r="A31" s="16" t="s">
        <v>34</v>
      </c>
      <c r="B31" s="9" t="s">
        <v>86</v>
      </c>
      <c r="C31" s="9" t="s">
        <v>89</v>
      </c>
      <c r="D31" s="9" t="s">
        <v>87</v>
      </c>
      <c r="E31" s="10">
        <v>1457250</v>
      </c>
      <c r="F31" s="15">
        <v>13123</v>
      </c>
      <c r="G31" s="9" t="s">
        <v>88</v>
      </c>
      <c r="H31" s="106"/>
    </row>
    <row r="32" spans="1:8" x14ac:dyDescent="0.25">
      <c r="A32" s="16" t="s">
        <v>90</v>
      </c>
      <c r="B32" s="16" t="s">
        <v>91</v>
      </c>
      <c r="C32" s="18" t="s">
        <v>93</v>
      </c>
      <c r="D32" s="17">
        <v>10</v>
      </c>
      <c r="E32" s="17">
        <f t="shared" ref="E32:E59" si="0">F32*D32</f>
        <v>7430</v>
      </c>
      <c r="F32" s="15">
        <v>743</v>
      </c>
      <c r="G32" s="18" t="s">
        <v>92</v>
      </c>
      <c r="H32" s="107"/>
    </row>
    <row r="33" spans="1:8" ht="28.5" x14ac:dyDescent="0.25">
      <c r="A33" s="16" t="s">
        <v>90</v>
      </c>
      <c r="B33" s="16" t="s">
        <v>94</v>
      </c>
      <c r="C33" s="18" t="s">
        <v>95</v>
      </c>
      <c r="D33" s="17">
        <v>10</v>
      </c>
      <c r="E33" s="17">
        <f t="shared" si="0"/>
        <v>39090</v>
      </c>
      <c r="F33" s="15">
        <v>3909</v>
      </c>
      <c r="G33" s="18" t="s">
        <v>61</v>
      </c>
      <c r="H33" s="107"/>
    </row>
    <row r="34" spans="1:8" x14ac:dyDescent="0.25">
      <c r="A34" s="16" t="s">
        <v>90</v>
      </c>
      <c r="B34" s="16" t="s">
        <v>96</v>
      </c>
      <c r="C34" s="18" t="s">
        <v>97</v>
      </c>
      <c r="D34" s="17">
        <v>25</v>
      </c>
      <c r="E34" s="17">
        <f t="shared" si="0"/>
        <v>196450</v>
      </c>
      <c r="F34" s="15">
        <v>7858</v>
      </c>
      <c r="G34" s="18" t="s">
        <v>20</v>
      </c>
      <c r="H34" s="107"/>
    </row>
    <row r="35" spans="1:8" x14ac:dyDescent="0.25">
      <c r="A35" s="16" t="s">
        <v>90</v>
      </c>
      <c r="B35" s="16" t="s">
        <v>98</v>
      </c>
      <c r="C35" s="18" t="s">
        <v>99</v>
      </c>
      <c r="D35" s="17">
        <v>30</v>
      </c>
      <c r="E35" s="17">
        <f t="shared" si="0"/>
        <v>122970</v>
      </c>
      <c r="F35" s="15">
        <v>4099</v>
      </c>
      <c r="G35" s="18" t="s">
        <v>20</v>
      </c>
      <c r="H35" s="107"/>
    </row>
    <row r="36" spans="1:8" x14ac:dyDescent="0.25">
      <c r="A36" s="16" t="s">
        <v>90</v>
      </c>
      <c r="B36" s="16" t="s">
        <v>100</v>
      </c>
      <c r="C36" s="18" t="s">
        <v>101</v>
      </c>
      <c r="D36" s="17">
        <v>30</v>
      </c>
      <c r="E36" s="17">
        <f t="shared" si="0"/>
        <v>3810</v>
      </c>
      <c r="F36" s="15">
        <v>127</v>
      </c>
      <c r="G36" s="18" t="s">
        <v>20</v>
      </c>
      <c r="H36" s="107"/>
    </row>
    <row r="37" spans="1:8" x14ac:dyDescent="0.25">
      <c r="A37" s="16" t="s">
        <v>90</v>
      </c>
      <c r="B37" s="16" t="s">
        <v>102</v>
      </c>
      <c r="C37" s="18" t="s">
        <v>103</v>
      </c>
      <c r="D37" s="17">
        <v>30</v>
      </c>
      <c r="E37" s="17">
        <f t="shared" si="0"/>
        <v>6270</v>
      </c>
      <c r="F37" s="15">
        <v>209</v>
      </c>
      <c r="G37" s="18" t="s">
        <v>20</v>
      </c>
      <c r="H37" s="107"/>
    </row>
    <row r="38" spans="1:8" x14ac:dyDescent="0.25">
      <c r="A38" s="16" t="s">
        <v>90</v>
      </c>
      <c r="B38" s="16" t="s">
        <v>104</v>
      </c>
      <c r="C38" s="18" t="s">
        <v>105</v>
      </c>
      <c r="D38" s="17">
        <v>35</v>
      </c>
      <c r="E38" s="17">
        <f t="shared" si="0"/>
        <v>72695</v>
      </c>
      <c r="F38" s="15">
        <v>2077</v>
      </c>
      <c r="G38" s="18" t="s">
        <v>20</v>
      </c>
      <c r="H38" s="107"/>
    </row>
    <row r="39" spans="1:8" ht="28.5" x14ac:dyDescent="0.25">
      <c r="A39" s="16" t="s">
        <v>90</v>
      </c>
      <c r="B39" s="16" t="s">
        <v>106</v>
      </c>
      <c r="C39" s="18" t="s">
        <v>107</v>
      </c>
      <c r="D39" s="17">
        <v>36</v>
      </c>
      <c r="E39" s="17">
        <f t="shared" si="0"/>
        <v>244404</v>
      </c>
      <c r="F39" s="15">
        <v>6789</v>
      </c>
      <c r="G39" s="18" t="s">
        <v>20</v>
      </c>
      <c r="H39" s="107"/>
    </row>
    <row r="40" spans="1:8" ht="28.5" x14ac:dyDescent="0.25">
      <c r="A40" s="16" t="s">
        <v>90</v>
      </c>
      <c r="B40" s="16" t="s">
        <v>108</v>
      </c>
      <c r="C40" s="18" t="s">
        <v>109</v>
      </c>
      <c r="D40" s="17">
        <v>40</v>
      </c>
      <c r="E40" s="17">
        <f t="shared" si="0"/>
        <v>290360</v>
      </c>
      <c r="F40" s="15">
        <v>7259</v>
      </c>
      <c r="G40" s="18" t="s">
        <v>20</v>
      </c>
      <c r="H40" s="107"/>
    </row>
    <row r="41" spans="1:8" x14ac:dyDescent="0.25">
      <c r="A41" s="16" t="s">
        <v>90</v>
      </c>
      <c r="B41" s="16" t="s">
        <v>110</v>
      </c>
      <c r="C41" s="18" t="s">
        <v>111</v>
      </c>
      <c r="D41" s="17">
        <v>50</v>
      </c>
      <c r="E41" s="17">
        <f t="shared" si="0"/>
        <v>1104450</v>
      </c>
      <c r="F41" s="15">
        <v>22089</v>
      </c>
      <c r="G41" s="18" t="s">
        <v>20</v>
      </c>
      <c r="H41" s="107"/>
    </row>
    <row r="42" spans="1:8" x14ac:dyDescent="0.25">
      <c r="A42" s="16" t="s">
        <v>90</v>
      </c>
      <c r="B42" s="16" t="s">
        <v>112</v>
      </c>
      <c r="C42" s="18" t="s">
        <v>113</v>
      </c>
      <c r="D42" s="17">
        <v>50</v>
      </c>
      <c r="E42" s="17">
        <f t="shared" si="0"/>
        <v>7750</v>
      </c>
      <c r="F42" s="15">
        <v>155</v>
      </c>
      <c r="G42" s="18" t="s">
        <v>20</v>
      </c>
      <c r="H42" s="107"/>
    </row>
    <row r="43" spans="1:8" ht="28.5" x14ac:dyDescent="0.25">
      <c r="A43" s="16" t="s">
        <v>90</v>
      </c>
      <c r="B43" s="16" t="s">
        <v>114</v>
      </c>
      <c r="C43" s="18" t="s">
        <v>115</v>
      </c>
      <c r="D43" s="17">
        <v>55</v>
      </c>
      <c r="E43" s="17">
        <f t="shared" si="0"/>
        <v>813395</v>
      </c>
      <c r="F43" s="15">
        <v>14789</v>
      </c>
      <c r="G43" s="18" t="s">
        <v>20</v>
      </c>
      <c r="H43" s="107"/>
    </row>
    <row r="44" spans="1:8" x14ac:dyDescent="0.25">
      <c r="A44" s="16" t="s">
        <v>90</v>
      </c>
      <c r="B44" s="16" t="s">
        <v>116</v>
      </c>
      <c r="C44" s="18" t="s">
        <v>117</v>
      </c>
      <c r="D44" s="17">
        <v>55</v>
      </c>
      <c r="E44" s="17">
        <f t="shared" si="0"/>
        <v>109395</v>
      </c>
      <c r="F44" s="15">
        <v>1989</v>
      </c>
      <c r="G44" s="18" t="s">
        <v>92</v>
      </c>
      <c r="H44" s="107"/>
    </row>
    <row r="45" spans="1:8" x14ac:dyDescent="0.25">
      <c r="A45" s="16" t="s">
        <v>90</v>
      </c>
      <c r="B45" s="16" t="s">
        <v>118</v>
      </c>
      <c r="C45" s="18" t="s">
        <v>119</v>
      </c>
      <c r="D45" s="17">
        <v>55</v>
      </c>
      <c r="E45" s="17">
        <f t="shared" si="0"/>
        <v>12870</v>
      </c>
      <c r="F45" s="15">
        <v>234</v>
      </c>
      <c r="G45" s="18" t="s">
        <v>20</v>
      </c>
      <c r="H45" s="107"/>
    </row>
    <row r="46" spans="1:8" x14ac:dyDescent="0.25">
      <c r="A46" s="16" t="s">
        <v>90</v>
      </c>
      <c r="B46" s="16" t="s">
        <v>120</v>
      </c>
      <c r="C46" s="18" t="s">
        <v>121</v>
      </c>
      <c r="D46" s="17">
        <v>55</v>
      </c>
      <c r="E46" s="17">
        <f t="shared" si="0"/>
        <v>66495</v>
      </c>
      <c r="F46" s="15">
        <v>1209</v>
      </c>
      <c r="G46" s="18" t="s">
        <v>20</v>
      </c>
      <c r="H46" s="107"/>
    </row>
    <row r="47" spans="1:8" x14ac:dyDescent="0.25">
      <c r="A47" s="16" t="s">
        <v>90</v>
      </c>
      <c r="B47" s="16" t="s">
        <v>122</v>
      </c>
      <c r="C47" s="18" t="s">
        <v>123</v>
      </c>
      <c r="D47" s="17">
        <v>55</v>
      </c>
      <c r="E47" s="17">
        <f t="shared" si="0"/>
        <v>328075</v>
      </c>
      <c r="F47" s="15">
        <v>5965</v>
      </c>
      <c r="G47" s="18" t="s">
        <v>29</v>
      </c>
      <c r="H47" s="107"/>
    </row>
    <row r="48" spans="1:8" ht="42.75" x14ac:dyDescent="0.25">
      <c r="A48" s="16" t="s">
        <v>90</v>
      </c>
      <c r="B48" s="16" t="s">
        <v>124</v>
      </c>
      <c r="C48" s="18" t="s">
        <v>125</v>
      </c>
      <c r="D48" s="17">
        <v>60</v>
      </c>
      <c r="E48" s="17">
        <f t="shared" si="0"/>
        <v>1461300</v>
      </c>
      <c r="F48" s="15">
        <v>24355</v>
      </c>
      <c r="G48" s="18" t="s">
        <v>20</v>
      </c>
      <c r="H48" s="107"/>
    </row>
    <row r="49" spans="1:8" ht="28.5" x14ac:dyDescent="0.25">
      <c r="A49" s="16" t="s">
        <v>90</v>
      </c>
      <c r="B49" s="16" t="s">
        <v>106</v>
      </c>
      <c r="C49" s="18" t="s">
        <v>126</v>
      </c>
      <c r="D49" s="17">
        <v>60</v>
      </c>
      <c r="E49" s="17">
        <f t="shared" si="0"/>
        <v>25080</v>
      </c>
      <c r="F49" s="15">
        <v>418</v>
      </c>
      <c r="G49" s="18" t="s">
        <v>20</v>
      </c>
      <c r="H49" s="107"/>
    </row>
    <row r="50" spans="1:8" x14ac:dyDescent="0.25">
      <c r="A50" s="16" t="s">
        <v>90</v>
      </c>
      <c r="B50" s="16" t="s">
        <v>127</v>
      </c>
      <c r="C50" s="18" t="s">
        <v>128</v>
      </c>
      <c r="D50" s="17">
        <v>75</v>
      </c>
      <c r="E50" s="17">
        <f t="shared" si="0"/>
        <v>668250</v>
      </c>
      <c r="F50" s="15">
        <v>8910</v>
      </c>
      <c r="G50" s="18" t="s">
        <v>29</v>
      </c>
      <c r="H50" s="107"/>
    </row>
    <row r="51" spans="1:8" x14ac:dyDescent="0.25">
      <c r="A51" s="16" t="s">
        <v>90</v>
      </c>
      <c r="B51" s="16" t="s">
        <v>129</v>
      </c>
      <c r="C51" s="18" t="s">
        <v>130</v>
      </c>
      <c r="D51" s="17">
        <v>95</v>
      </c>
      <c r="E51" s="17">
        <f t="shared" si="0"/>
        <v>2142155</v>
      </c>
      <c r="F51" s="15">
        <v>22549</v>
      </c>
      <c r="G51" s="18" t="s">
        <v>29</v>
      </c>
      <c r="H51" s="107"/>
    </row>
    <row r="52" spans="1:8" x14ac:dyDescent="0.25">
      <c r="A52" s="16" t="s">
        <v>90</v>
      </c>
      <c r="B52" s="16" t="s">
        <v>131</v>
      </c>
      <c r="C52" s="18" t="s">
        <v>132</v>
      </c>
      <c r="D52" s="17">
        <v>95</v>
      </c>
      <c r="E52" s="17">
        <f t="shared" si="0"/>
        <v>404320</v>
      </c>
      <c r="F52" s="15">
        <v>4256</v>
      </c>
      <c r="G52" s="18" t="s">
        <v>20</v>
      </c>
      <c r="H52" s="107"/>
    </row>
    <row r="53" spans="1:8" x14ac:dyDescent="0.25">
      <c r="A53" s="16" t="s">
        <v>90</v>
      </c>
      <c r="B53" s="16" t="s">
        <v>133</v>
      </c>
      <c r="C53" s="18" t="s">
        <v>134</v>
      </c>
      <c r="D53" s="17">
        <v>125</v>
      </c>
      <c r="E53" s="17">
        <f t="shared" si="0"/>
        <v>2036000</v>
      </c>
      <c r="F53" s="15">
        <v>16288</v>
      </c>
      <c r="G53" s="18" t="s">
        <v>20</v>
      </c>
      <c r="H53" s="107"/>
    </row>
    <row r="54" spans="1:8" x14ac:dyDescent="0.25">
      <c r="A54" s="16" t="s">
        <v>90</v>
      </c>
      <c r="B54" s="16" t="s">
        <v>135</v>
      </c>
      <c r="C54" s="18" t="s">
        <v>136</v>
      </c>
      <c r="D54" s="17">
        <v>125</v>
      </c>
      <c r="E54" s="17">
        <f t="shared" si="0"/>
        <v>110875</v>
      </c>
      <c r="F54" s="15">
        <v>887</v>
      </c>
      <c r="G54" s="18" t="s">
        <v>20</v>
      </c>
      <c r="H54" s="107"/>
    </row>
    <row r="55" spans="1:8" ht="28.5" x14ac:dyDescent="0.25">
      <c r="A55" s="16" t="s">
        <v>90</v>
      </c>
      <c r="B55" s="16" t="s">
        <v>137</v>
      </c>
      <c r="C55" s="18" t="s">
        <v>138</v>
      </c>
      <c r="D55" s="17">
        <v>145</v>
      </c>
      <c r="E55" s="17">
        <f t="shared" si="0"/>
        <v>1232355</v>
      </c>
      <c r="F55" s="15">
        <v>8499</v>
      </c>
      <c r="G55" s="18" t="s">
        <v>29</v>
      </c>
      <c r="H55" s="107"/>
    </row>
    <row r="56" spans="1:8" x14ac:dyDescent="0.25">
      <c r="A56" s="16" t="s">
        <v>90</v>
      </c>
      <c r="B56" s="16" t="s">
        <v>139</v>
      </c>
      <c r="C56" s="18" t="s">
        <v>140</v>
      </c>
      <c r="D56" s="17">
        <v>150</v>
      </c>
      <c r="E56" s="17">
        <f t="shared" si="0"/>
        <v>740250</v>
      </c>
      <c r="F56" s="15">
        <v>4935</v>
      </c>
      <c r="G56" s="18" t="s">
        <v>92</v>
      </c>
      <c r="H56" s="107"/>
    </row>
    <row r="57" spans="1:8" ht="28.5" x14ac:dyDescent="0.25">
      <c r="A57" s="16" t="s">
        <v>90</v>
      </c>
      <c r="B57" s="16" t="s">
        <v>141</v>
      </c>
      <c r="C57" s="18" t="s">
        <v>142</v>
      </c>
      <c r="D57" s="17">
        <v>190</v>
      </c>
      <c r="E57" s="17">
        <f t="shared" si="0"/>
        <v>1022390</v>
      </c>
      <c r="F57" s="15">
        <v>5381</v>
      </c>
      <c r="G57" s="18" t="s">
        <v>29</v>
      </c>
      <c r="H57" s="107"/>
    </row>
    <row r="58" spans="1:8" x14ac:dyDescent="0.25">
      <c r="A58" s="16" t="s">
        <v>90</v>
      </c>
      <c r="B58" s="16" t="s">
        <v>143</v>
      </c>
      <c r="C58" s="18" t="s">
        <v>144</v>
      </c>
      <c r="D58" s="17">
        <v>200</v>
      </c>
      <c r="E58" s="17">
        <f t="shared" si="0"/>
        <v>1111400</v>
      </c>
      <c r="F58" s="15">
        <v>5557</v>
      </c>
      <c r="G58" s="18" t="s">
        <v>29</v>
      </c>
      <c r="H58" s="107"/>
    </row>
    <row r="59" spans="1:8" x14ac:dyDescent="0.25">
      <c r="A59" s="16" t="s">
        <v>90</v>
      </c>
      <c r="B59" s="16" t="s">
        <v>145</v>
      </c>
      <c r="C59" s="18" t="s">
        <v>146</v>
      </c>
      <c r="D59" s="17">
        <v>1</v>
      </c>
      <c r="E59" s="17">
        <f t="shared" si="0"/>
        <v>131079</v>
      </c>
      <c r="F59" s="15">
        <v>131079</v>
      </c>
      <c r="G59" s="18" t="s">
        <v>20</v>
      </c>
      <c r="H59" s="107"/>
    </row>
    <row r="60" spans="1:8" x14ac:dyDescent="0.25">
      <c r="A60" s="16" t="s">
        <v>90</v>
      </c>
      <c r="B60" s="16" t="s">
        <v>147</v>
      </c>
      <c r="C60" s="18" t="s">
        <v>148</v>
      </c>
      <c r="D60" s="17">
        <v>3.5</v>
      </c>
      <c r="E60" s="17">
        <f t="shared" ref="E60:E68" si="1">D60*F60</f>
        <v>36627.5</v>
      </c>
      <c r="F60" s="15">
        <v>10465</v>
      </c>
      <c r="G60" s="18" t="s">
        <v>20</v>
      </c>
      <c r="H60" s="107"/>
    </row>
    <row r="61" spans="1:8" ht="28.5" x14ac:dyDescent="0.25">
      <c r="A61" s="16" t="s">
        <v>90</v>
      </c>
      <c r="B61" s="16" t="s">
        <v>149</v>
      </c>
      <c r="C61" s="18" t="s">
        <v>150</v>
      </c>
      <c r="D61" s="17">
        <v>10.5</v>
      </c>
      <c r="E61" s="17">
        <f t="shared" si="1"/>
        <v>756</v>
      </c>
      <c r="F61" s="15">
        <v>72</v>
      </c>
      <c r="G61" s="18" t="s">
        <v>20</v>
      </c>
      <c r="H61" s="107"/>
    </row>
    <row r="62" spans="1:8" ht="28.5" x14ac:dyDescent="0.25">
      <c r="A62" s="16" t="s">
        <v>90</v>
      </c>
      <c r="B62" s="16" t="s">
        <v>151</v>
      </c>
      <c r="C62" s="18" t="s">
        <v>152</v>
      </c>
      <c r="D62" s="17">
        <v>19</v>
      </c>
      <c r="E62" s="17">
        <f t="shared" si="1"/>
        <v>926136</v>
      </c>
      <c r="F62" s="15">
        <v>48744</v>
      </c>
      <c r="G62" s="18" t="s">
        <v>20</v>
      </c>
      <c r="H62" s="107"/>
    </row>
    <row r="63" spans="1:8" x14ac:dyDescent="0.25">
      <c r="A63" s="16" t="s">
        <v>90</v>
      </c>
      <c r="B63" s="16" t="s">
        <v>153</v>
      </c>
      <c r="C63" s="18" t="s">
        <v>154</v>
      </c>
      <c r="D63" s="17">
        <v>19</v>
      </c>
      <c r="E63" s="17">
        <f t="shared" si="1"/>
        <v>950</v>
      </c>
      <c r="F63" s="15">
        <v>50</v>
      </c>
      <c r="G63" s="18" t="s">
        <v>92</v>
      </c>
      <c r="H63" s="107"/>
    </row>
    <row r="64" spans="1:8" x14ac:dyDescent="0.25">
      <c r="A64" s="16" t="s">
        <v>90</v>
      </c>
      <c r="B64" s="16" t="s">
        <v>149</v>
      </c>
      <c r="C64" s="18" t="s">
        <v>155</v>
      </c>
      <c r="D64" s="17">
        <v>22</v>
      </c>
      <c r="E64" s="17">
        <f t="shared" si="1"/>
        <v>154</v>
      </c>
      <c r="F64" s="15">
        <v>7</v>
      </c>
      <c r="G64" s="18" t="s">
        <v>20</v>
      </c>
      <c r="H64" s="107"/>
    </row>
    <row r="65" spans="1:8" ht="28.5" x14ac:dyDescent="0.25">
      <c r="A65" s="16" t="s">
        <v>90</v>
      </c>
      <c r="B65" s="16" t="s">
        <v>102</v>
      </c>
      <c r="C65" s="18" t="s">
        <v>156</v>
      </c>
      <c r="D65" s="17">
        <v>65</v>
      </c>
      <c r="E65" s="17">
        <f t="shared" si="1"/>
        <v>13650</v>
      </c>
      <c r="F65" s="15">
        <v>210</v>
      </c>
      <c r="G65" s="18" t="s">
        <v>92</v>
      </c>
      <c r="H65" s="107"/>
    </row>
    <row r="66" spans="1:8" x14ac:dyDescent="0.25">
      <c r="A66" s="16" t="s">
        <v>90</v>
      </c>
      <c r="B66" s="16" t="s">
        <v>157</v>
      </c>
      <c r="C66" s="18" t="s">
        <v>158</v>
      </c>
      <c r="D66" s="17">
        <v>125</v>
      </c>
      <c r="E66" s="17">
        <f t="shared" si="1"/>
        <v>421375</v>
      </c>
      <c r="F66" s="15">
        <v>3371</v>
      </c>
      <c r="G66" s="18" t="s">
        <v>92</v>
      </c>
      <c r="H66" s="107"/>
    </row>
    <row r="67" spans="1:8" x14ac:dyDescent="0.25">
      <c r="A67" s="16" t="s">
        <v>90</v>
      </c>
      <c r="B67" s="16" t="s">
        <v>159</v>
      </c>
      <c r="C67" s="18" t="s">
        <v>160</v>
      </c>
      <c r="D67" s="17">
        <v>157</v>
      </c>
      <c r="E67" s="17">
        <f t="shared" si="1"/>
        <v>600996</v>
      </c>
      <c r="F67" s="15">
        <v>3828</v>
      </c>
      <c r="G67" s="18" t="s">
        <v>29</v>
      </c>
      <c r="H67" s="107"/>
    </row>
    <row r="68" spans="1:8" ht="28.5" x14ac:dyDescent="0.25">
      <c r="A68" s="16" t="s">
        <v>90</v>
      </c>
      <c r="B68" s="16" t="s">
        <v>161</v>
      </c>
      <c r="C68" s="18" t="s">
        <v>162</v>
      </c>
      <c r="D68" s="17">
        <v>157</v>
      </c>
      <c r="E68" s="17">
        <f t="shared" si="1"/>
        <v>1521173</v>
      </c>
      <c r="F68" s="15">
        <v>9689</v>
      </c>
      <c r="G68" s="18" t="s">
        <v>92</v>
      </c>
      <c r="H68" s="107"/>
    </row>
    <row r="69" spans="1:8" x14ac:dyDescent="0.25">
      <c r="A69" s="16" t="s">
        <v>90</v>
      </c>
      <c r="B69" s="16" t="s">
        <v>163</v>
      </c>
      <c r="C69" s="18" t="s">
        <v>164</v>
      </c>
      <c r="D69" s="17">
        <v>280</v>
      </c>
      <c r="E69" s="17">
        <f>D69*F69</f>
        <v>955080</v>
      </c>
      <c r="F69" s="15">
        <v>3411</v>
      </c>
      <c r="G69" s="18" t="s">
        <v>92</v>
      </c>
      <c r="H69" s="107"/>
    </row>
    <row r="70" spans="1:8" ht="42.75" x14ac:dyDescent="0.25">
      <c r="A70" s="16" t="s">
        <v>90</v>
      </c>
      <c r="B70" s="16" t="s">
        <v>165</v>
      </c>
      <c r="C70" s="18" t="s">
        <v>166</v>
      </c>
      <c r="D70" s="17">
        <v>100</v>
      </c>
      <c r="E70" s="17">
        <f>F70*D70</f>
        <v>2068000</v>
      </c>
      <c r="F70" s="15">
        <v>20680</v>
      </c>
      <c r="G70" s="18" t="s">
        <v>29</v>
      </c>
      <c r="H70" s="107"/>
    </row>
    <row r="71" spans="1:8" ht="28.5" x14ac:dyDescent="0.25">
      <c r="A71" s="16" t="s">
        <v>90</v>
      </c>
      <c r="B71" s="16" t="s">
        <v>167</v>
      </c>
      <c r="C71" s="18" t="s">
        <v>168</v>
      </c>
      <c r="D71" s="17">
        <v>55</v>
      </c>
      <c r="E71" s="17">
        <f t="shared" ref="E71:E129" si="2">F71*D71</f>
        <v>378070</v>
      </c>
      <c r="F71" s="15">
        <v>6874</v>
      </c>
      <c r="G71" s="18" t="s">
        <v>92</v>
      </c>
      <c r="H71" s="107"/>
    </row>
    <row r="72" spans="1:8" ht="28.5" x14ac:dyDescent="0.25">
      <c r="A72" s="16" t="s">
        <v>90</v>
      </c>
      <c r="B72" s="16" t="s">
        <v>169</v>
      </c>
      <c r="C72" s="18" t="s">
        <v>170</v>
      </c>
      <c r="D72" s="17">
        <v>75</v>
      </c>
      <c r="E72" s="17">
        <f t="shared" si="2"/>
        <v>755775</v>
      </c>
      <c r="F72" s="15">
        <v>10077</v>
      </c>
      <c r="G72" s="18" t="s">
        <v>92</v>
      </c>
      <c r="H72" s="107"/>
    </row>
    <row r="73" spans="1:8" x14ac:dyDescent="0.25">
      <c r="A73" s="16" t="s">
        <v>90</v>
      </c>
      <c r="B73" s="16" t="s">
        <v>171</v>
      </c>
      <c r="C73" s="18" t="s">
        <v>172</v>
      </c>
      <c r="D73" s="17">
        <v>25</v>
      </c>
      <c r="E73" s="17">
        <f t="shared" si="2"/>
        <v>23475</v>
      </c>
      <c r="F73" s="15">
        <v>939</v>
      </c>
      <c r="G73" s="18" t="s">
        <v>92</v>
      </c>
      <c r="H73" s="107"/>
    </row>
    <row r="74" spans="1:8" ht="28.5" x14ac:dyDescent="0.25">
      <c r="A74" s="16" t="s">
        <v>90</v>
      </c>
      <c r="B74" s="16" t="s">
        <v>173</v>
      </c>
      <c r="C74" s="18" t="s">
        <v>174</v>
      </c>
      <c r="D74" s="17">
        <v>125</v>
      </c>
      <c r="E74" s="17">
        <f>F74*D74</f>
        <v>2366750</v>
      </c>
      <c r="F74" s="15">
        <v>18934</v>
      </c>
      <c r="G74" s="18" t="s">
        <v>92</v>
      </c>
      <c r="H74" s="107"/>
    </row>
    <row r="75" spans="1:8" x14ac:dyDescent="0.25">
      <c r="A75" s="16" t="s">
        <v>90</v>
      </c>
      <c r="B75" s="16" t="s">
        <v>175</v>
      </c>
      <c r="C75" s="18" t="s">
        <v>176</v>
      </c>
      <c r="D75" s="17">
        <v>1</v>
      </c>
      <c r="E75" s="17"/>
      <c r="F75" s="15">
        <v>84123</v>
      </c>
      <c r="G75" s="18" t="s">
        <v>20</v>
      </c>
      <c r="H75" s="107"/>
    </row>
    <row r="76" spans="1:8" x14ac:dyDescent="0.25">
      <c r="A76" s="16" t="s">
        <v>90</v>
      </c>
      <c r="B76" s="16" t="s">
        <v>177</v>
      </c>
      <c r="C76" s="18" t="s">
        <v>178</v>
      </c>
      <c r="D76" s="17">
        <v>3.5</v>
      </c>
      <c r="E76" s="17">
        <f t="shared" si="2"/>
        <v>56000</v>
      </c>
      <c r="F76" s="15">
        <v>16000</v>
      </c>
      <c r="G76" s="18" t="s">
        <v>20</v>
      </c>
      <c r="H76" s="107"/>
    </row>
    <row r="77" spans="1:8" ht="28.5" x14ac:dyDescent="0.25">
      <c r="A77" s="16" t="s">
        <v>90</v>
      </c>
      <c r="B77" s="16" t="s">
        <v>179</v>
      </c>
      <c r="C77" s="18" t="s">
        <v>180</v>
      </c>
      <c r="D77" s="17">
        <v>4</v>
      </c>
      <c r="E77" s="17">
        <f t="shared" si="2"/>
        <v>264692</v>
      </c>
      <c r="F77" s="15">
        <v>66173</v>
      </c>
      <c r="G77" s="18" t="s">
        <v>92</v>
      </c>
      <c r="H77" s="107"/>
    </row>
    <row r="78" spans="1:8" x14ac:dyDescent="0.25">
      <c r="A78" s="16" t="s">
        <v>90</v>
      </c>
      <c r="B78" s="16" t="s">
        <v>181</v>
      </c>
      <c r="C78" s="18" t="s">
        <v>182</v>
      </c>
      <c r="D78" s="17">
        <v>10</v>
      </c>
      <c r="E78" s="17">
        <f t="shared" si="2"/>
        <v>1040</v>
      </c>
      <c r="F78" s="15">
        <v>104</v>
      </c>
      <c r="G78" s="18" t="s">
        <v>92</v>
      </c>
      <c r="H78" s="107"/>
    </row>
    <row r="79" spans="1:8" x14ac:dyDescent="0.25">
      <c r="A79" s="16" t="s">
        <v>90</v>
      </c>
      <c r="B79" s="16" t="s">
        <v>149</v>
      </c>
      <c r="C79" s="18" t="s">
        <v>183</v>
      </c>
      <c r="D79" s="17">
        <v>10.5</v>
      </c>
      <c r="E79" s="17">
        <f t="shared" si="2"/>
        <v>120361.5</v>
      </c>
      <c r="F79" s="15">
        <v>11463</v>
      </c>
      <c r="G79" s="18" t="s">
        <v>20</v>
      </c>
      <c r="H79" s="107"/>
    </row>
    <row r="80" spans="1:8" x14ac:dyDescent="0.25">
      <c r="A80" s="16" t="s">
        <v>90</v>
      </c>
      <c r="B80" s="16" t="s">
        <v>184</v>
      </c>
      <c r="C80" s="18" t="s">
        <v>185</v>
      </c>
      <c r="D80" s="17">
        <v>20</v>
      </c>
      <c r="E80" s="17">
        <f t="shared" si="2"/>
        <v>74300</v>
      </c>
      <c r="F80" s="15">
        <v>3715</v>
      </c>
      <c r="G80" s="18" t="s">
        <v>92</v>
      </c>
      <c r="H80" s="107"/>
    </row>
    <row r="81" spans="1:8" x14ac:dyDescent="0.25">
      <c r="A81" s="16" t="s">
        <v>90</v>
      </c>
      <c r="B81" s="16" t="s">
        <v>149</v>
      </c>
      <c r="C81" s="18" t="s">
        <v>186</v>
      </c>
      <c r="D81" s="17">
        <v>22</v>
      </c>
      <c r="E81" s="17">
        <f t="shared" si="2"/>
        <v>93280</v>
      </c>
      <c r="F81" s="15">
        <v>4240</v>
      </c>
      <c r="G81" s="18" t="s">
        <v>20</v>
      </c>
      <c r="H81" s="107"/>
    </row>
    <row r="82" spans="1:8" x14ac:dyDescent="0.25">
      <c r="A82" s="16" t="s">
        <v>90</v>
      </c>
      <c r="B82" s="16" t="s">
        <v>187</v>
      </c>
      <c r="C82" s="18" t="s">
        <v>188</v>
      </c>
      <c r="D82" s="17">
        <v>30</v>
      </c>
      <c r="E82" s="17">
        <f t="shared" si="2"/>
        <v>151200</v>
      </c>
      <c r="F82" s="15">
        <v>5040</v>
      </c>
      <c r="G82" s="18" t="s">
        <v>20</v>
      </c>
      <c r="H82" s="107"/>
    </row>
    <row r="83" spans="1:8" x14ac:dyDescent="0.25">
      <c r="A83" s="16" t="s">
        <v>90</v>
      </c>
      <c r="B83" s="16" t="s">
        <v>189</v>
      </c>
      <c r="C83" s="18" t="s">
        <v>190</v>
      </c>
      <c r="D83" s="17">
        <v>30</v>
      </c>
      <c r="E83" s="17">
        <f t="shared" si="2"/>
        <v>25140</v>
      </c>
      <c r="F83" s="15">
        <v>838</v>
      </c>
      <c r="G83" s="18" t="s">
        <v>20</v>
      </c>
      <c r="H83" s="107"/>
    </row>
    <row r="84" spans="1:8" x14ac:dyDescent="0.25">
      <c r="A84" s="16" t="s">
        <v>90</v>
      </c>
      <c r="B84" s="16" t="s">
        <v>191</v>
      </c>
      <c r="C84" s="18" t="s">
        <v>192</v>
      </c>
      <c r="D84" s="17">
        <v>55</v>
      </c>
      <c r="E84" s="17">
        <f t="shared" si="2"/>
        <v>2420</v>
      </c>
      <c r="F84" s="15">
        <v>44</v>
      </c>
      <c r="G84" s="18" t="s">
        <v>92</v>
      </c>
      <c r="H84" s="107"/>
    </row>
    <row r="85" spans="1:8" x14ac:dyDescent="0.25">
      <c r="A85" s="16" t="s">
        <v>90</v>
      </c>
      <c r="B85" s="16" t="s">
        <v>193</v>
      </c>
      <c r="C85" s="18" t="s">
        <v>194</v>
      </c>
      <c r="D85" s="17">
        <v>60</v>
      </c>
      <c r="E85" s="17">
        <f t="shared" si="2"/>
        <v>5340</v>
      </c>
      <c r="F85" s="15">
        <v>89</v>
      </c>
      <c r="G85" s="18" t="s">
        <v>92</v>
      </c>
      <c r="H85" s="107"/>
    </row>
    <row r="86" spans="1:8" x14ac:dyDescent="0.25">
      <c r="A86" s="16" t="s">
        <v>90</v>
      </c>
      <c r="B86" s="16" t="s">
        <v>195</v>
      </c>
      <c r="C86" s="18" t="s">
        <v>196</v>
      </c>
      <c r="D86" s="17">
        <v>70</v>
      </c>
      <c r="E86" s="17">
        <f t="shared" si="2"/>
        <v>407260</v>
      </c>
      <c r="F86" s="15">
        <v>5818</v>
      </c>
      <c r="G86" s="18" t="s">
        <v>20</v>
      </c>
      <c r="H86" s="107"/>
    </row>
    <row r="87" spans="1:8" x14ac:dyDescent="0.25">
      <c r="A87" s="16" t="s">
        <v>90</v>
      </c>
      <c r="B87" s="16" t="s">
        <v>197</v>
      </c>
      <c r="C87" s="18" t="s">
        <v>198</v>
      </c>
      <c r="D87" s="17">
        <v>70</v>
      </c>
      <c r="E87" s="17">
        <f t="shared" si="2"/>
        <v>73500</v>
      </c>
      <c r="F87" s="15">
        <v>1050</v>
      </c>
      <c r="G87" s="18" t="s">
        <v>20</v>
      </c>
      <c r="H87" s="107"/>
    </row>
    <row r="88" spans="1:8" x14ac:dyDescent="0.25">
      <c r="A88" s="16" t="s">
        <v>90</v>
      </c>
      <c r="B88" s="16" t="s">
        <v>199</v>
      </c>
      <c r="C88" s="18" t="s">
        <v>200</v>
      </c>
      <c r="D88" s="17">
        <v>75</v>
      </c>
      <c r="E88" s="17">
        <f t="shared" si="2"/>
        <v>339900</v>
      </c>
      <c r="F88" s="15">
        <v>4532</v>
      </c>
      <c r="G88" s="18" t="s">
        <v>20</v>
      </c>
      <c r="H88" s="107"/>
    </row>
    <row r="89" spans="1:8" x14ac:dyDescent="0.25">
      <c r="A89" s="16" t="s">
        <v>90</v>
      </c>
      <c r="B89" s="16" t="s">
        <v>201</v>
      </c>
      <c r="C89" s="18" t="s">
        <v>202</v>
      </c>
      <c r="D89" s="17">
        <v>85</v>
      </c>
      <c r="E89" s="17">
        <f t="shared" si="2"/>
        <v>7395</v>
      </c>
      <c r="F89" s="15">
        <v>87</v>
      </c>
      <c r="G89" s="18" t="s">
        <v>20</v>
      </c>
      <c r="H89" s="107"/>
    </row>
    <row r="90" spans="1:8" x14ac:dyDescent="0.25">
      <c r="A90" s="16" t="s">
        <v>90</v>
      </c>
      <c r="B90" s="16" t="s">
        <v>203</v>
      </c>
      <c r="C90" s="18" t="s">
        <v>204</v>
      </c>
      <c r="D90" s="17">
        <v>85</v>
      </c>
      <c r="E90" s="17">
        <f t="shared" si="2"/>
        <v>14195</v>
      </c>
      <c r="F90" s="15">
        <v>167</v>
      </c>
      <c r="G90" s="18" t="s">
        <v>20</v>
      </c>
      <c r="H90" s="107"/>
    </row>
    <row r="91" spans="1:8" x14ac:dyDescent="0.25">
      <c r="A91" s="16" t="s">
        <v>90</v>
      </c>
      <c r="B91" s="16" t="s">
        <v>205</v>
      </c>
      <c r="C91" s="18" t="s">
        <v>206</v>
      </c>
      <c r="D91" s="17">
        <v>85</v>
      </c>
      <c r="E91" s="17">
        <f t="shared" si="2"/>
        <v>9435</v>
      </c>
      <c r="F91" s="15">
        <v>111</v>
      </c>
      <c r="G91" s="18" t="s">
        <v>20</v>
      </c>
      <c r="H91" s="107"/>
    </row>
    <row r="92" spans="1:8" x14ac:dyDescent="0.25">
      <c r="A92" s="16" t="s">
        <v>90</v>
      </c>
      <c r="B92" s="16" t="s">
        <v>207</v>
      </c>
      <c r="C92" s="18" t="s">
        <v>208</v>
      </c>
      <c r="D92" s="17">
        <v>95</v>
      </c>
      <c r="E92" s="17">
        <f t="shared" si="2"/>
        <v>114000</v>
      </c>
      <c r="F92" s="15">
        <v>1200</v>
      </c>
      <c r="G92" s="18" t="s">
        <v>92</v>
      </c>
      <c r="H92" s="107"/>
    </row>
    <row r="93" spans="1:8" x14ac:dyDescent="0.25">
      <c r="A93" s="16" t="s">
        <v>90</v>
      </c>
      <c r="B93" s="16" t="s">
        <v>209</v>
      </c>
      <c r="C93" s="18" t="s">
        <v>210</v>
      </c>
      <c r="D93" s="17">
        <v>95</v>
      </c>
      <c r="E93" s="17">
        <f t="shared" si="2"/>
        <v>21755</v>
      </c>
      <c r="F93" s="15">
        <v>229</v>
      </c>
      <c r="G93" s="18" t="s">
        <v>92</v>
      </c>
      <c r="H93" s="107"/>
    </row>
    <row r="94" spans="1:8" ht="28.5" x14ac:dyDescent="0.25">
      <c r="A94" s="16" t="s">
        <v>90</v>
      </c>
      <c r="B94" s="16" t="s">
        <v>102</v>
      </c>
      <c r="C94" s="18" t="s">
        <v>211</v>
      </c>
      <c r="D94" s="17">
        <v>95</v>
      </c>
      <c r="E94" s="17">
        <f t="shared" si="2"/>
        <v>95665</v>
      </c>
      <c r="F94" s="15">
        <v>1007</v>
      </c>
      <c r="G94" s="18" t="s">
        <v>20</v>
      </c>
      <c r="H94" s="107"/>
    </row>
    <row r="95" spans="1:8" ht="28.5" x14ac:dyDescent="0.25">
      <c r="A95" s="16" t="s">
        <v>90</v>
      </c>
      <c r="B95" s="16" t="s">
        <v>212</v>
      </c>
      <c r="C95" s="18" t="s">
        <v>214</v>
      </c>
      <c r="D95" s="17">
        <v>95</v>
      </c>
      <c r="E95" s="17">
        <f t="shared" si="2"/>
        <v>6365</v>
      </c>
      <c r="F95" s="15">
        <v>67</v>
      </c>
      <c r="G95" s="18" t="s">
        <v>213</v>
      </c>
      <c r="H95" s="107"/>
    </row>
    <row r="96" spans="1:8" x14ac:dyDescent="0.25">
      <c r="A96" s="16" t="s">
        <v>90</v>
      </c>
      <c r="B96" s="16" t="s">
        <v>215</v>
      </c>
      <c r="C96" s="18" t="s">
        <v>216</v>
      </c>
      <c r="D96" s="17">
        <v>125</v>
      </c>
      <c r="E96" s="17">
        <f t="shared" si="2"/>
        <v>2625</v>
      </c>
      <c r="F96" s="15">
        <v>21</v>
      </c>
      <c r="G96" s="18" t="s">
        <v>20</v>
      </c>
      <c r="H96" s="107"/>
    </row>
    <row r="97" spans="1:8" x14ac:dyDescent="0.25">
      <c r="A97" s="16" t="s">
        <v>90</v>
      </c>
      <c r="B97" s="16" t="s">
        <v>217</v>
      </c>
      <c r="C97" s="18" t="s">
        <v>218</v>
      </c>
      <c r="D97" s="17">
        <v>125</v>
      </c>
      <c r="E97" s="17">
        <f t="shared" si="2"/>
        <v>1593750</v>
      </c>
      <c r="F97" s="15">
        <v>12750</v>
      </c>
      <c r="G97" s="18" t="s">
        <v>20</v>
      </c>
      <c r="H97" s="107"/>
    </row>
    <row r="98" spans="1:8" ht="28.5" x14ac:dyDescent="0.25">
      <c r="A98" s="16" t="s">
        <v>90</v>
      </c>
      <c r="B98" s="16" t="s">
        <v>219</v>
      </c>
      <c r="C98" s="18" t="s">
        <v>220</v>
      </c>
      <c r="D98" s="17">
        <v>125</v>
      </c>
      <c r="E98" s="17">
        <f t="shared" si="2"/>
        <v>259125</v>
      </c>
      <c r="F98" s="15">
        <v>2073</v>
      </c>
      <c r="G98" s="18" t="s">
        <v>20</v>
      </c>
      <c r="H98" s="107"/>
    </row>
    <row r="99" spans="1:8" x14ac:dyDescent="0.25">
      <c r="A99" s="16" t="s">
        <v>90</v>
      </c>
      <c r="B99" s="16" t="s">
        <v>221</v>
      </c>
      <c r="C99" s="18" t="s">
        <v>222</v>
      </c>
      <c r="D99" s="17">
        <v>125</v>
      </c>
      <c r="E99" s="17">
        <f t="shared" si="2"/>
        <v>87500</v>
      </c>
      <c r="F99" s="15">
        <v>700</v>
      </c>
      <c r="G99" s="18" t="s">
        <v>20</v>
      </c>
      <c r="H99" s="107"/>
    </row>
    <row r="100" spans="1:8" x14ac:dyDescent="0.25">
      <c r="A100" s="16" t="s">
        <v>90</v>
      </c>
      <c r="B100" s="16" t="s">
        <v>223</v>
      </c>
      <c r="C100" s="18" t="s">
        <v>224</v>
      </c>
      <c r="D100" s="17">
        <v>125</v>
      </c>
      <c r="E100" s="17">
        <f t="shared" si="2"/>
        <v>26250</v>
      </c>
      <c r="F100" s="15">
        <v>210</v>
      </c>
      <c r="G100" s="18" t="s">
        <v>20</v>
      </c>
      <c r="H100" s="107"/>
    </row>
    <row r="101" spans="1:8" ht="28.5" x14ac:dyDescent="0.25">
      <c r="A101" s="16" t="s">
        <v>90</v>
      </c>
      <c r="B101" s="16" t="s">
        <v>225</v>
      </c>
      <c r="C101" s="18" t="s">
        <v>226</v>
      </c>
      <c r="D101" s="17">
        <v>125</v>
      </c>
      <c r="E101" s="17">
        <f t="shared" si="2"/>
        <v>20000</v>
      </c>
      <c r="F101" s="15">
        <v>160</v>
      </c>
      <c r="G101" s="18" t="s">
        <v>92</v>
      </c>
      <c r="H101" s="107"/>
    </row>
    <row r="102" spans="1:8" ht="28.5" x14ac:dyDescent="0.25">
      <c r="A102" s="16" t="s">
        <v>90</v>
      </c>
      <c r="B102" s="16" t="s">
        <v>227</v>
      </c>
      <c r="C102" s="18" t="s">
        <v>228</v>
      </c>
      <c r="D102" s="17">
        <v>125</v>
      </c>
      <c r="E102" s="17">
        <f t="shared" si="2"/>
        <v>23625</v>
      </c>
      <c r="F102" s="15">
        <v>189</v>
      </c>
      <c r="G102" s="18" t="s">
        <v>20</v>
      </c>
      <c r="H102" s="107"/>
    </row>
    <row r="103" spans="1:8" x14ac:dyDescent="0.25">
      <c r="A103" s="16" t="s">
        <v>90</v>
      </c>
      <c r="B103" s="16" t="s">
        <v>229</v>
      </c>
      <c r="C103" s="18" t="s">
        <v>230</v>
      </c>
      <c r="D103" s="17">
        <v>125</v>
      </c>
      <c r="E103" s="17">
        <f t="shared" si="2"/>
        <v>37375</v>
      </c>
      <c r="F103" s="15">
        <v>299</v>
      </c>
      <c r="G103" s="18" t="s">
        <v>20</v>
      </c>
      <c r="H103" s="107"/>
    </row>
    <row r="104" spans="1:8" x14ac:dyDescent="0.25">
      <c r="A104" s="16" t="s">
        <v>90</v>
      </c>
      <c r="B104" s="16" t="s">
        <v>231</v>
      </c>
      <c r="C104" s="18" t="s">
        <v>232</v>
      </c>
      <c r="D104" s="17">
        <v>140</v>
      </c>
      <c r="E104" s="17">
        <f t="shared" si="2"/>
        <v>285600</v>
      </c>
      <c r="F104" s="15">
        <v>2040</v>
      </c>
      <c r="G104" s="18" t="s">
        <v>20</v>
      </c>
      <c r="H104" s="107"/>
    </row>
    <row r="105" spans="1:8" x14ac:dyDescent="0.25">
      <c r="A105" s="16" t="s">
        <v>90</v>
      </c>
      <c r="B105" s="16" t="s">
        <v>233</v>
      </c>
      <c r="C105" s="18" t="s">
        <v>234</v>
      </c>
      <c r="D105" s="17">
        <v>140</v>
      </c>
      <c r="E105" s="17">
        <f t="shared" si="2"/>
        <v>69300</v>
      </c>
      <c r="F105" s="15">
        <v>495</v>
      </c>
      <c r="G105" s="18" t="s">
        <v>20</v>
      </c>
      <c r="H105" s="107"/>
    </row>
    <row r="106" spans="1:8" x14ac:dyDescent="0.25">
      <c r="A106" s="16" t="s">
        <v>90</v>
      </c>
      <c r="B106" s="16" t="s">
        <v>193</v>
      </c>
      <c r="C106" s="18" t="s">
        <v>194</v>
      </c>
      <c r="D106" s="17">
        <v>60</v>
      </c>
      <c r="E106" s="17">
        <f t="shared" si="2"/>
        <v>2700</v>
      </c>
      <c r="F106" s="15">
        <v>45</v>
      </c>
      <c r="G106" s="18" t="s">
        <v>92</v>
      </c>
      <c r="H106" s="107"/>
    </row>
    <row r="107" spans="1:8" x14ac:dyDescent="0.25">
      <c r="A107" s="16" t="s">
        <v>90</v>
      </c>
      <c r="B107" s="16" t="s">
        <v>235</v>
      </c>
      <c r="C107" s="18" t="s">
        <v>236</v>
      </c>
      <c r="D107" s="17">
        <v>155</v>
      </c>
      <c r="E107" s="17">
        <f t="shared" si="2"/>
        <v>13950</v>
      </c>
      <c r="F107" s="15">
        <v>90</v>
      </c>
      <c r="G107" s="18" t="s">
        <v>20</v>
      </c>
      <c r="H107" s="107"/>
    </row>
    <row r="108" spans="1:8" ht="28.5" x14ac:dyDescent="0.25">
      <c r="A108" s="16" t="s">
        <v>90</v>
      </c>
      <c r="B108" s="16" t="s">
        <v>237</v>
      </c>
      <c r="C108" s="18" t="s">
        <v>238</v>
      </c>
      <c r="D108" s="17">
        <v>155</v>
      </c>
      <c r="E108" s="17">
        <f t="shared" si="2"/>
        <v>221185</v>
      </c>
      <c r="F108" s="15">
        <v>1427</v>
      </c>
      <c r="G108" s="18" t="s">
        <v>29</v>
      </c>
      <c r="H108" s="107"/>
    </row>
    <row r="109" spans="1:8" x14ac:dyDescent="0.25">
      <c r="A109" s="16" t="s">
        <v>90</v>
      </c>
      <c r="B109" s="16" t="s">
        <v>239</v>
      </c>
      <c r="C109" s="18" t="s">
        <v>240</v>
      </c>
      <c r="D109" s="17">
        <v>160</v>
      </c>
      <c r="E109" s="17">
        <f t="shared" si="2"/>
        <v>14353600</v>
      </c>
      <c r="F109" s="15">
        <v>89710</v>
      </c>
      <c r="G109" s="18" t="s">
        <v>20</v>
      </c>
      <c r="H109" s="107"/>
    </row>
    <row r="110" spans="1:8" x14ac:dyDescent="0.25">
      <c r="A110" s="16" t="s">
        <v>90</v>
      </c>
      <c r="B110" s="16" t="s">
        <v>241</v>
      </c>
      <c r="C110" s="18" t="s">
        <v>242</v>
      </c>
      <c r="D110" s="17">
        <v>160</v>
      </c>
      <c r="E110" s="17">
        <f t="shared" si="2"/>
        <v>1060640</v>
      </c>
      <c r="F110" s="15">
        <v>6629</v>
      </c>
      <c r="G110" s="18" t="s">
        <v>20</v>
      </c>
      <c r="H110" s="107"/>
    </row>
    <row r="111" spans="1:8" x14ac:dyDescent="0.25">
      <c r="A111" s="16" t="s">
        <v>90</v>
      </c>
      <c r="B111" s="16" t="s">
        <v>243</v>
      </c>
      <c r="C111" s="18" t="s">
        <v>244</v>
      </c>
      <c r="D111" s="17">
        <v>160</v>
      </c>
      <c r="E111" s="17">
        <f t="shared" si="2"/>
        <v>1852640</v>
      </c>
      <c r="F111" s="15">
        <v>11579</v>
      </c>
      <c r="G111" s="18" t="s">
        <v>20</v>
      </c>
      <c r="H111" s="107"/>
    </row>
    <row r="112" spans="1:8" x14ac:dyDescent="0.25">
      <c r="A112" s="16" t="s">
        <v>90</v>
      </c>
      <c r="B112" s="16" t="s">
        <v>245</v>
      </c>
      <c r="C112" s="18" t="s">
        <v>246</v>
      </c>
      <c r="D112" s="17">
        <v>175</v>
      </c>
      <c r="E112" s="17">
        <f t="shared" si="2"/>
        <v>2795625</v>
      </c>
      <c r="F112" s="15">
        <v>15975</v>
      </c>
      <c r="G112" s="18" t="s">
        <v>29</v>
      </c>
      <c r="H112" s="107"/>
    </row>
    <row r="113" spans="1:8" ht="28.5" x14ac:dyDescent="0.25">
      <c r="A113" s="16" t="s">
        <v>90</v>
      </c>
      <c r="B113" s="16" t="s">
        <v>247</v>
      </c>
      <c r="C113" s="18" t="s">
        <v>248</v>
      </c>
      <c r="D113" s="17">
        <v>175</v>
      </c>
      <c r="E113" s="17">
        <f t="shared" si="2"/>
        <v>10684450</v>
      </c>
      <c r="F113" s="15">
        <v>61054</v>
      </c>
      <c r="G113" s="18" t="s">
        <v>29</v>
      </c>
      <c r="H113" s="107"/>
    </row>
    <row r="114" spans="1:8" x14ac:dyDescent="0.25">
      <c r="A114" s="16" t="s">
        <v>90</v>
      </c>
      <c r="B114" s="16" t="s">
        <v>249</v>
      </c>
      <c r="C114" s="18" t="s">
        <v>250</v>
      </c>
      <c r="D114" s="17">
        <v>175</v>
      </c>
      <c r="E114" s="17">
        <f t="shared" si="2"/>
        <v>181825</v>
      </c>
      <c r="F114" s="15">
        <v>1039</v>
      </c>
      <c r="G114" s="18" t="s">
        <v>92</v>
      </c>
      <c r="H114" s="107"/>
    </row>
    <row r="115" spans="1:8" x14ac:dyDescent="0.25">
      <c r="A115" s="16" t="s">
        <v>90</v>
      </c>
      <c r="B115" s="16" t="s">
        <v>251</v>
      </c>
      <c r="C115" s="18" t="s">
        <v>252</v>
      </c>
      <c r="D115" s="17">
        <v>210</v>
      </c>
      <c r="E115" s="17">
        <f t="shared" si="2"/>
        <v>203700</v>
      </c>
      <c r="F115" s="15">
        <v>970</v>
      </c>
      <c r="G115" s="18" t="s">
        <v>92</v>
      </c>
      <c r="H115" s="107"/>
    </row>
    <row r="116" spans="1:8" x14ac:dyDescent="0.25">
      <c r="A116" s="16" t="s">
        <v>90</v>
      </c>
      <c r="B116" s="16" t="s">
        <v>253</v>
      </c>
      <c r="C116" s="18" t="s">
        <v>254</v>
      </c>
      <c r="D116" s="17">
        <v>220</v>
      </c>
      <c r="E116" s="17">
        <f t="shared" si="2"/>
        <v>18468560</v>
      </c>
      <c r="F116" s="15">
        <v>83948</v>
      </c>
      <c r="G116" s="18" t="s">
        <v>213</v>
      </c>
      <c r="H116" s="107"/>
    </row>
    <row r="117" spans="1:8" x14ac:dyDescent="0.25">
      <c r="A117" s="16" t="s">
        <v>90</v>
      </c>
      <c r="B117" s="16" t="s">
        <v>255</v>
      </c>
      <c r="C117" s="18" t="s">
        <v>256</v>
      </c>
      <c r="D117" s="17">
        <v>220</v>
      </c>
      <c r="E117" s="17">
        <f t="shared" si="2"/>
        <v>521180</v>
      </c>
      <c r="F117" s="15">
        <v>2369</v>
      </c>
      <c r="G117" s="18" t="s">
        <v>92</v>
      </c>
      <c r="H117" s="107"/>
    </row>
    <row r="118" spans="1:8" x14ac:dyDescent="0.25">
      <c r="A118" s="16" t="s">
        <v>90</v>
      </c>
      <c r="B118" s="16" t="s">
        <v>257</v>
      </c>
      <c r="C118" s="18" t="s">
        <v>258</v>
      </c>
      <c r="D118" s="17">
        <v>220</v>
      </c>
      <c r="E118" s="17">
        <f t="shared" si="2"/>
        <v>1058200</v>
      </c>
      <c r="F118" s="15">
        <v>4810</v>
      </c>
      <c r="G118" s="18" t="s">
        <v>92</v>
      </c>
      <c r="H118" s="107"/>
    </row>
    <row r="119" spans="1:8" x14ac:dyDescent="0.25">
      <c r="A119" s="16" t="s">
        <v>90</v>
      </c>
      <c r="B119" s="16" t="s">
        <v>259</v>
      </c>
      <c r="C119" s="18" t="s">
        <v>260</v>
      </c>
      <c r="D119" s="17">
        <v>220</v>
      </c>
      <c r="E119" s="17">
        <f t="shared" si="2"/>
        <v>353100</v>
      </c>
      <c r="F119" s="15">
        <v>1605</v>
      </c>
      <c r="G119" s="18" t="s">
        <v>92</v>
      </c>
      <c r="H119" s="107"/>
    </row>
    <row r="120" spans="1:8" x14ac:dyDescent="0.25">
      <c r="A120" s="16" t="s">
        <v>90</v>
      </c>
      <c r="B120" s="16" t="s">
        <v>261</v>
      </c>
      <c r="C120" s="18" t="s">
        <v>262</v>
      </c>
      <c r="D120" s="17">
        <v>220</v>
      </c>
      <c r="E120" s="17">
        <f t="shared" si="2"/>
        <v>44220</v>
      </c>
      <c r="F120" s="15">
        <v>201</v>
      </c>
      <c r="G120" s="18" t="s">
        <v>20</v>
      </c>
      <c r="H120" s="107"/>
    </row>
    <row r="121" spans="1:8" ht="28.5" x14ac:dyDescent="0.25">
      <c r="A121" s="16" t="s">
        <v>90</v>
      </c>
      <c r="B121" s="16" t="s">
        <v>263</v>
      </c>
      <c r="C121" s="18" t="s">
        <v>264</v>
      </c>
      <c r="D121" s="17">
        <v>220</v>
      </c>
      <c r="E121" s="17">
        <f t="shared" si="2"/>
        <v>72160</v>
      </c>
      <c r="F121" s="15">
        <v>328</v>
      </c>
      <c r="G121" s="18" t="s">
        <v>20</v>
      </c>
      <c r="H121" s="107"/>
    </row>
    <row r="122" spans="1:8" x14ac:dyDescent="0.25">
      <c r="A122" s="16" t="s">
        <v>90</v>
      </c>
      <c r="B122" s="16" t="s">
        <v>265</v>
      </c>
      <c r="C122" s="18" t="s">
        <v>266</v>
      </c>
      <c r="D122" s="17">
        <v>285</v>
      </c>
      <c r="E122" s="17">
        <f t="shared" si="2"/>
        <v>4560</v>
      </c>
      <c r="F122" s="15">
        <v>16</v>
      </c>
      <c r="G122" s="18" t="s">
        <v>20</v>
      </c>
      <c r="H122" s="107"/>
    </row>
    <row r="123" spans="1:8" x14ac:dyDescent="0.25">
      <c r="A123" s="16" t="s">
        <v>90</v>
      </c>
      <c r="B123" s="16" t="s">
        <v>267</v>
      </c>
      <c r="C123" s="18" t="s">
        <v>268</v>
      </c>
      <c r="D123" s="17">
        <v>390</v>
      </c>
      <c r="E123" s="17">
        <f t="shared" si="2"/>
        <v>77610</v>
      </c>
      <c r="F123" s="15">
        <v>199</v>
      </c>
      <c r="G123" s="18" t="s">
        <v>92</v>
      </c>
      <c r="H123" s="107"/>
    </row>
    <row r="124" spans="1:8" x14ac:dyDescent="0.25">
      <c r="A124" s="16" t="s">
        <v>90</v>
      </c>
      <c r="B124" s="16" t="s">
        <v>269</v>
      </c>
      <c r="C124" s="18" t="s">
        <v>270</v>
      </c>
      <c r="D124" s="17">
        <v>405</v>
      </c>
      <c r="E124" s="17">
        <f t="shared" si="2"/>
        <v>1606635</v>
      </c>
      <c r="F124" s="15">
        <v>3967</v>
      </c>
      <c r="G124" s="18" t="s">
        <v>20</v>
      </c>
      <c r="H124" s="107"/>
    </row>
    <row r="125" spans="1:8" x14ac:dyDescent="0.25">
      <c r="A125" s="16" t="s">
        <v>90</v>
      </c>
      <c r="B125" s="16" t="s">
        <v>271</v>
      </c>
      <c r="C125" s="16" t="s">
        <v>272</v>
      </c>
      <c r="D125" s="17">
        <v>405</v>
      </c>
      <c r="E125" s="17">
        <f t="shared" si="2"/>
        <v>100035</v>
      </c>
      <c r="F125" s="15">
        <v>247</v>
      </c>
      <c r="G125" s="18" t="s">
        <v>20</v>
      </c>
      <c r="H125" s="107"/>
    </row>
    <row r="126" spans="1:8" ht="28.5" x14ac:dyDescent="0.25">
      <c r="A126" s="16" t="s">
        <v>90</v>
      </c>
      <c r="B126" s="16" t="s">
        <v>273</v>
      </c>
      <c r="C126" s="18" t="s">
        <v>274</v>
      </c>
      <c r="D126" s="17">
        <v>405</v>
      </c>
      <c r="E126" s="17">
        <f t="shared" si="2"/>
        <v>289575</v>
      </c>
      <c r="F126" s="15">
        <v>715</v>
      </c>
      <c r="G126" s="18" t="s">
        <v>20</v>
      </c>
      <c r="H126" s="107"/>
    </row>
    <row r="127" spans="1:8" ht="28.5" x14ac:dyDescent="0.25">
      <c r="A127" s="16" t="s">
        <v>90</v>
      </c>
      <c r="B127" s="16" t="s">
        <v>275</v>
      </c>
      <c r="C127" s="18" t="s">
        <v>276</v>
      </c>
      <c r="D127" s="17">
        <v>100</v>
      </c>
      <c r="E127" s="17">
        <f t="shared" si="2"/>
        <v>175200</v>
      </c>
      <c r="F127" s="15">
        <v>1752</v>
      </c>
      <c r="G127" s="18" t="s">
        <v>92</v>
      </c>
      <c r="H127" s="107"/>
    </row>
    <row r="128" spans="1:8" x14ac:dyDescent="0.25">
      <c r="A128" s="16" t="s">
        <v>90</v>
      </c>
      <c r="B128" s="16" t="s">
        <v>277</v>
      </c>
      <c r="C128" s="18" t="s">
        <v>278</v>
      </c>
      <c r="D128" s="17">
        <v>1</v>
      </c>
      <c r="E128" s="17">
        <f t="shared" si="2"/>
        <v>33</v>
      </c>
      <c r="F128" s="15">
        <v>33</v>
      </c>
      <c r="G128" s="18" t="s">
        <v>20</v>
      </c>
      <c r="H128" s="107"/>
    </row>
    <row r="129" spans="1:8" x14ac:dyDescent="0.25">
      <c r="A129" s="16" t="s">
        <v>90</v>
      </c>
      <c r="B129" s="16" t="s">
        <v>279</v>
      </c>
      <c r="C129" s="18" t="s">
        <v>280</v>
      </c>
      <c r="D129" s="17">
        <v>11.65</v>
      </c>
      <c r="E129" s="17">
        <f t="shared" si="2"/>
        <v>93.2</v>
      </c>
      <c r="F129" s="15">
        <v>8</v>
      </c>
      <c r="G129" s="18" t="s">
        <v>29</v>
      </c>
      <c r="H129" s="107"/>
    </row>
    <row r="130" spans="1:8" ht="42.75" x14ac:dyDescent="0.25">
      <c r="A130" s="16" t="s">
        <v>90</v>
      </c>
      <c r="B130" s="16" t="s">
        <v>281</v>
      </c>
      <c r="C130" s="18" t="s">
        <v>283</v>
      </c>
      <c r="D130" s="17" t="s">
        <v>282</v>
      </c>
      <c r="E130" s="17">
        <v>0</v>
      </c>
      <c r="F130" s="15">
        <v>0</v>
      </c>
      <c r="G130" s="18" t="s">
        <v>20</v>
      </c>
      <c r="H130" s="107"/>
    </row>
    <row r="131" spans="1:8" ht="42.75" x14ac:dyDescent="0.25">
      <c r="A131" s="16" t="s">
        <v>90</v>
      </c>
      <c r="B131" s="16" t="s">
        <v>284</v>
      </c>
      <c r="C131" s="18" t="s">
        <v>285</v>
      </c>
      <c r="D131" s="17">
        <v>400</v>
      </c>
      <c r="E131" s="17">
        <v>2330800</v>
      </c>
      <c r="F131" s="15">
        <v>5827</v>
      </c>
      <c r="G131" s="18" t="s">
        <v>20</v>
      </c>
      <c r="H131" s="107"/>
    </row>
    <row r="132" spans="1:8" ht="28.5" x14ac:dyDescent="0.25">
      <c r="A132" s="16" t="s">
        <v>90</v>
      </c>
      <c r="B132" s="18" t="s">
        <v>286</v>
      </c>
      <c r="C132" s="18" t="s">
        <v>287</v>
      </c>
      <c r="D132" s="17">
        <v>240</v>
      </c>
      <c r="E132" s="17">
        <f t="shared" ref="E132:E136" si="3">F132*D132</f>
        <v>1701600</v>
      </c>
      <c r="F132" s="15">
        <f>SUM(7090)</f>
        <v>7090</v>
      </c>
      <c r="G132" s="18" t="s">
        <v>20</v>
      </c>
      <c r="H132" s="107"/>
    </row>
    <row r="133" spans="1:8" ht="28.5" x14ac:dyDescent="0.25">
      <c r="A133" s="16" t="s">
        <v>90</v>
      </c>
      <c r="B133" s="18" t="s">
        <v>288</v>
      </c>
      <c r="C133" s="18" t="s">
        <v>289</v>
      </c>
      <c r="D133" s="17">
        <v>240</v>
      </c>
      <c r="E133" s="17">
        <f t="shared" si="3"/>
        <v>130800</v>
      </c>
      <c r="F133" s="15">
        <v>545</v>
      </c>
      <c r="G133" s="18" t="s">
        <v>20</v>
      </c>
      <c r="H133" s="107"/>
    </row>
    <row r="134" spans="1:8" ht="28.5" x14ac:dyDescent="0.25">
      <c r="A134" s="16" t="s">
        <v>90</v>
      </c>
      <c r="B134" s="18" t="s">
        <v>290</v>
      </c>
      <c r="C134" s="18" t="s">
        <v>291</v>
      </c>
      <c r="D134" s="17">
        <v>45</v>
      </c>
      <c r="E134" s="17">
        <f t="shared" si="3"/>
        <v>314550</v>
      </c>
      <c r="F134" s="15">
        <v>6990</v>
      </c>
      <c r="G134" s="18" t="s">
        <v>92</v>
      </c>
      <c r="H134" s="107"/>
    </row>
    <row r="135" spans="1:8" ht="28.5" x14ac:dyDescent="0.25">
      <c r="A135" s="16" t="s">
        <v>90</v>
      </c>
      <c r="B135" s="16" t="s">
        <v>292</v>
      </c>
      <c r="C135" s="18" t="s">
        <v>293</v>
      </c>
      <c r="D135" s="17">
        <v>45</v>
      </c>
      <c r="E135" s="17">
        <f t="shared" si="3"/>
        <v>555030</v>
      </c>
      <c r="F135" s="15">
        <v>12334</v>
      </c>
      <c r="G135" s="18" t="s">
        <v>92</v>
      </c>
      <c r="H135" s="107"/>
    </row>
    <row r="136" spans="1:8" x14ac:dyDescent="0.25">
      <c r="A136" s="16" t="s">
        <v>90</v>
      </c>
      <c r="B136" s="16" t="s">
        <v>277</v>
      </c>
      <c r="C136" s="18" t="s">
        <v>294</v>
      </c>
      <c r="D136" s="17">
        <v>3.5</v>
      </c>
      <c r="E136" s="17">
        <f t="shared" si="3"/>
        <v>3.5</v>
      </c>
      <c r="F136" s="15">
        <v>1</v>
      </c>
      <c r="G136" s="18" t="s">
        <v>20</v>
      </c>
      <c r="H136" s="107"/>
    </row>
    <row r="137" spans="1:8" x14ac:dyDescent="0.25">
      <c r="A137" s="16" t="s">
        <v>90</v>
      </c>
      <c r="B137" s="3" t="s">
        <v>295</v>
      </c>
      <c r="C137" s="18" t="s">
        <v>297</v>
      </c>
      <c r="D137" s="17" t="s">
        <v>296</v>
      </c>
      <c r="E137" s="17">
        <v>4251023</v>
      </c>
      <c r="F137" s="15">
        <f>E137/4.46%</f>
        <v>95314417.040358737</v>
      </c>
      <c r="G137" s="18" t="s">
        <v>61</v>
      </c>
      <c r="H137" s="107"/>
    </row>
    <row r="138" spans="1:8" ht="42.75" x14ac:dyDescent="0.25">
      <c r="A138" s="16" t="s">
        <v>90</v>
      </c>
      <c r="B138" s="3" t="s">
        <v>298</v>
      </c>
      <c r="C138" s="18" t="s">
        <v>299</v>
      </c>
      <c r="D138" s="17" t="s">
        <v>32</v>
      </c>
      <c r="E138" s="17">
        <v>3616508.31</v>
      </c>
      <c r="F138" s="15" t="s">
        <v>61</v>
      </c>
      <c r="G138" s="18" t="s">
        <v>6</v>
      </c>
      <c r="H138" s="107"/>
    </row>
    <row r="139" spans="1:8" ht="28.5" x14ac:dyDescent="0.25">
      <c r="A139" s="16" t="s">
        <v>90</v>
      </c>
      <c r="B139" s="18" t="s">
        <v>300</v>
      </c>
      <c r="C139" s="18" t="s">
        <v>301</v>
      </c>
      <c r="D139" s="17">
        <v>75</v>
      </c>
      <c r="E139" s="17">
        <v>1315031</v>
      </c>
      <c r="F139" s="19">
        <f>E139/D139</f>
        <v>17533.746666666666</v>
      </c>
      <c r="G139" s="18" t="s">
        <v>40</v>
      </c>
      <c r="H139" s="107"/>
    </row>
    <row r="140" spans="1:8" x14ac:dyDescent="0.25">
      <c r="A140" s="16" t="s">
        <v>90</v>
      </c>
      <c r="B140" s="18" t="s">
        <v>302</v>
      </c>
      <c r="C140" s="18" t="s">
        <v>303</v>
      </c>
      <c r="D140" s="17">
        <v>6000</v>
      </c>
      <c r="E140" s="17">
        <v>19300</v>
      </c>
      <c r="F140" s="19">
        <f t="shared" ref="F140:F203" si="4">E140/D140</f>
        <v>3.2166666666666668</v>
      </c>
      <c r="G140" s="18" t="s">
        <v>40</v>
      </c>
      <c r="H140" s="107"/>
    </row>
    <row r="141" spans="1:8" x14ac:dyDescent="0.25">
      <c r="A141" s="16" t="s">
        <v>90</v>
      </c>
      <c r="B141" s="18" t="s">
        <v>304</v>
      </c>
      <c r="C141" s="18" t="s">
        <v>305</v>
      </c>
      <c r="D141" s="17">
        <v>750</v>
      </c>
      <c r="E141" s="17">
        <v>1500</v>
      </c>
      <c r="F141" s="19">
        <f t="shared" si="4"/>
        <v>2</v>
      </c>
      <c r="G141" s="18" t="s">
        <v>40</v>
      </c>
      <c r="H141" s="107"/>
    </row>
    <row r="142" spans="1:8" x14ac:dyDescent="0.25">
      <c r="A142" s="16" t="s">
        <v>90</v>
      </c>
      <c r="B142" s="18" t="s">
        <v>306</v>
      </c>
      <c r="C142" s="18" t="s">
        <v>307</v>
      </c>
      <c r="D142" s="17">
        <v>4000</v>
      </c>
      <c r="E142" s="17">
        <v>9000</v>
      </c>
      <c r="F142" s="19">
        <f t="shared" si="4"/>
        <v>2.25</v>
      </c>
      <c r="G142" s="18" t="s">
        <v>40</v>
      </c>
      <c r="H142" s="107"/>
    </row>
    <row r="143" spans="1:8" ht="28.5" x14ac:dyDescent="0.25">
      <c r="A143" s="16" t="s">
        <v>90</v>
      </c>
      <c r="B143" s="18" t="s">
        <v>308</v>
      </c>
      <c r="C143" s="18" t="s">
        <v>309</v>
      </c>
      <c r="D143" s="17">
        <v>14000</v>
      </c>
      <c r="E143" s="17">
        <v>1636385</v>
      </c>
      <c r="F143" s="19">
        <f t="shared" si="4"/>
        <v>116.88464285714285</v>
      </c>
      <c r="G143" s="18" t="s">
        <v>40</v>
      </c>
      <c r="H143" s="107"/>
    </row>
    <row r="144" spans="1:8" ht="28.5" x14ac:dyDescent="0.25">
      <c r="A144" s="16" t="s">
        <v>90</v>
      </c>
      <c r="B144" s="18" t="s">
        <v>310</v>
      </c>
      <c r="C144" s="18" t="s">
        <v>311</v>
      </c>
      <c r="D144" s="17">
        <v>2000</v>
      </c>
      <c r="E144" s="17">
        <v>34800</v>
      </c>
      <c r="F144" s="19">
        <f t="shared" si="4"/>
        <v>17.399999999999999</v>
      </c>
      <c r="G144" s="18" t="s">
        <v>40</v>
      </c>
      <c r="H144" s="107"/>
    </row>
    <row r="145" spans="1:8" ht="28.5" x14ac:dyDescent="0.25">
      <c r="A145" s="16" t="s">
        <v>90</v>
      </c>
      <c r="B145" s="18" t="s">
        <v>312</v>
      </c>
      <c r="C145" s="18" t="s">
        <v>311</v>
      </c>
      <c r="D145" s="17">
        <v>4000</v>
      </c>
      <c r="E145" s="17">
        <v>0</v>
      </c>
      <c r="F145" s="19">
        <f t="shared" si="4"/>
        <v>0</v>
      </c>
      <c r="G145" s="18" t="s">
        <v>40</v>
      </c>
      <c r="H145" s="107"/>
    </row>
    <row r="146" spans="1:8" ht="28.5" x14ac:dyDescent="0.25">
      <c r="A146" s="16" t="s">
        <v>90</v>
      </c>
      <c r="B146" s="18" t="s">
        <v>313</v>
      </c>
      <c r="C146" s="18" t="s">
        <v>309</v>
      </c>
      <c r="D146" s="17">
        <v>28000</v>
      </c>
      <c r="E146" s="17">
        <v>364100</v>
      </c>
      <c r="F146" s="19">
        <f t="shared" si="4"/>
        <v>13.003571428571428</v>
      </c>
      <c r="G146" s="18" t="s">
        <v>40</v>
      </c>
      <c r="H146" s="107"/>
    </row>
    <row r="147" spans="1:8" ht="28.5" x14ac:dyDescent="0.25">
      <c r="A147" s="16" t="s">
        <v>90</v>
      </c>
      <c r="B147" s="18" t="s">
        <v>314</v>
      </c>
      <c r="C147" s="18" t="s">
        <v>315</v>
      </c>
      <c r="D147" s="17">
        <v>1000</v>
      </c>
      <c r="E147" s="17">
        <v>1361885</v>
      </c>
      <c r="F147" s="19">
        <f t="shared" si="4"/>
        <v>1361.885</v>
      </c>
      <c r="G147" s="18" t="s">
        <v>40</v>
      </c>
      <c r="H147" s="107"/>
    </row>
    <row r="148" spans="1:8" ht="28.5" x14ac:dyDescent="0.25">
      <c r="A148" s="16" t="s">
        <v>90</v>
      </c>
      <c r="B148" s="18" t="s">
        <v>316</v>
      </c>
      <c r="C148" s="18" t="s">
        <v>317</v>
      </c>
      <c r="D148" s="17">
        <v>100</v>
      </c>
      <c r="E148" s="17">
        <v>10500</v>
      </c>
      <c r="F148" s="19">
        <f t="shared" si="4"/>
        <v>105</v>
      </c>
      <c r="G148" s="18" t="s">
        <v>40</v>
      </c>
      <c r="H148" s="107"/>
    </row>
    <row r="149" spans="1:8" ht="28.5" x14ac:dyDescent="0.25">
      <c r="A149" s="16" t="s">
        <v>90</v>
      </c>
      <c r="B149" s="18" t="s">
        <v>318</v>
      </c>
      <c r="C149" s="18" t="s">
        <v>319</v>
      </c>
      <c r="D149" s="17">
        <v>105</v>
      </c>
      <c r="E149" s="17">
        <v>10000</v>
      </c>
      <c r="F149" s="19">
        <f t="shared" si="4"/>
        <v>95.238095238095241</v>
      </c>
      <c r="G149" s="18" t="s">
        <v>40</v>
      </c>
      <c r="H149" s="107"/>
    </row>
    <row r="150" spans="1:8" ht="28.5" x14ac:dyDescent="0.25">
      <c r="A150" s="16" t="s">
        <v>90</v>
      </c>
      <c r="B150" s="18" t="s">
        <v>320</v>
      </c>
      <c r="C150" s="18" t="s">
        <v>321</v>
      </c>
      <c r="D150" s="17">
        <v>225</v>
      </c>
      <c r="E150" s="17">
        <v>1500</v>
      </c>
      <c r="F150" s="19">
        <f t="shared" si="4"/>
        <v>6.666666666666667</v>
      </c>
      <c r="G150" s="18" t="s">
        <v>40</v>
      </c>
      <c r="H150" s="107"/>
    </row>
    <row r="151" spans="1:8" x14ac:dyDescent="0.25">
      <c r="A151" s="16" t="s">
        <v>90</v>
      </c>
      <c r="B151" s="18" t="s">
        <v>322</v>
      </c>
      <c r="C151" s="18" t="s">
        <v>323</v>
      </c>
      <c r="D151" s="17">
        <v>500</v>
      </c>
      <c r="E151" s="17">
        <v>4800</v>
      </c>
      <c r="F151" s="19">
        <f t="shared" si="4"/>
        <v>9.6</v>
      </c>
      <c r="G151" s="18" t="s">
        <v>40</v>
      </c>
      <c r="H151" s="107"/>
    </row>
    <row r="152" spans="1:8" ht="28.5" x14ac:dyDescent="0.25">
      <c r="A152" s="16" t="s">
        <v>90</v>
      </c>
      <c r="B152" s="18" t="s">
        <v>324</v>
      </c>
      <c r="C152" s="18" t="s">
        <v>325</v>
      </c>
      <c r="D152" s="17">
        <v>3150</v>
      </c>
      <c r="E152" s="17">
        <v>498906.25</v>
      </c>
      <c r="F152" s="19">
        <f t="shared" si="4"/>
        <v>158.38293650793651</v>
      </c>
      <c r="G152" s="18" t="s">
        <v>40</v>
      </c>
      <c r="H152" s="107"/>
    </row>
    <row r="153" spans="1:8" ht="28.5" x14ac:dyDescent="0.25">
      <c r="A153" s="16" t="s">
        <v>90</v>
      </c>
      <c r="B153" s="18" t="s">
        <v>326</v>
      </c>
      <c r="C153" s="18" t="s">
        <v>325</v>
      </c>
      <c r="D153" s="17">
        <v>6300</v>
      </c>
      <c r="E153" s="17">
        <v>42500</v>
      </c>
      <c r="F153" s="19">
        <f t="shared" si="4"/>
        <v>6.746031746031746</v>
      </c>
      <c r="G153" s="18" t="s">
        <v>40</v>
      </c>
      <c r="H153" s="107"/>
    </row>
    <row r="154" spans="1:8" x14ac:dyDescent="0.25">
      <c r="A154" s="16" t="s">
        <v>90</v>
      </c>
      <c r="B154" s="18" t="s">
        <v>327</v>
      </c>
      <c r="C154" s="18" t="s">
        <v>328</v>
      </c>
      <c r="D154" s="17">
        <v>500</v>
      </c>
      <c r="E154" s="17">
        <v>4000</v>
      </c>
      <c r="F154" s="19">
        <f t="shared" si="4"/>
        <v>8</v>
      </c>
      <c r="G154" s="18" t="s">
        <v>40</v>
      </c>
      <c r="H154" s="107"/>
    </row>
    <row r="155" spans="1:8" ht="28.5" x14ac:dyDescent="0.25">
      <c r="A155" s="16" t="s">
        <v>90</v>
      </c>
      <c r="B155" s="18" t="s">
        <v>329</v>
      </c>
      <c r="C155" s="18" t="s">
        <v>330</v>
      </c>
      <c r="D155" s="17">
        <v>1260</v>
      </c>
      <c r="E155" s="17">
        <v>63370</v>
      </c>
      <c r="F155" s="19">
        <f t="shared" si="4"/>
        <v>50.293650793650791</v>
      </c>
      <c r="G155" s="18" t="s">
        <v>40</v>
      </c>
      <c r="H155" s="107"/>
    </row>
    <row r="156" spans="1:8" ht="28.5" x14ac:dyDescent="0.25">
      <c r="A156" s="16" t="s">
        <v>90</v>
      </c>
      <c r="B156" s="18" t="s">
        <v>331</v>
      </c>
      <c r="C156" s="18" t="s">
        <v>332</v>
      </c>
      <c r="D156" s="17">
        <v>2520</v>
      </c>
      <c r="E156" s="17">
        <v>28400</v>
      </c>
      <c r="F156" s="19">
        <f t="shared" si="4"/>
        <v>11.269841269841271</v>
      </c>
      <c r="G156" s="18" t="s">
        <v>40</v>
      </c>
      <c r="H156" s="107"/>
    </row>
    <row r="157" spans="1:8" ht="28.5" x14ac:dyDescent="0.25">
      <c r="A157" s="16" t="s">
        <v>90</v>
      </c>
      <c r="B157" s="18" t="s">
        <v>333</v>
      </c>
      <c r="C157" s="18" t="s">
        <v>334</v>
      </c>
      <c r="D157" s="17">
        <v>265</v>
      </c>
      <c r="E157" s="17">
        <v>34600</v>
      </c>
      <c r="F157" s="19">
        <f t="shared" si="4"/>
        <v>130.56603773584905</v>
      </c>
      <c r="G157" s="18" t="s">
        <v>40</v>
      </c>
      <c r="H157" s="107"/>
    </row>
    <row r="158" spans="1:8" ht="28.5" x14ac:dyDescent="0.25">
      <c r="A158" s="16" t="s">
        <v>90</v>
      </c>
      <c r="B158" s="18" t="s">
        <v>335</v>
      </c>
      <c r="C158" s="18" t="s">
        <v>336</v>
      </c>
      <c r="D158" s="17">
        <v>530</v>
      </c>
      <c r="E158" s="17">
        <v>19333</v>
      </c>
      <c r="F158" s="19">
        <f t="shared" si="4"/>
        <v>36.47735849056604</v>
      </c>
      <c r="G158" s="18" t="s">
        <v>40</v>
      </c>
      <c r="H158" s="107"/>
    </row>
    <row r="159" spans="1:8" ht="28.5" x14ac:dyDescent="0.25">
      <c r="A159" s="16" t="s">
        <v>90</v>
      </c>
      <c r="B159" s="18" t="s">
        <v>337</v>
      </c>
      <c r="C159" s="18" t="s">
        <v>338</v>
      </c>
      <c r="D159" s="17">
        <v>2520</v>
      </c>
      <c r="E159" s="17">
        <v>40435</v>
      </c>
      <c r="F159" s="19">
        <f t="shared" si="4"/>
        <v>16.045634920634921</v>
      </c>
      <c r="G159" s="18" t="s">
        <v>40</v>
      </c>
      <c r="H159" s="107"/>
    </row>
    <row r="160" spans="1:8" ht="28.5" x14ac:dyDescent="0.25">
      <c r="A160" s="16" t="s">
        <v>90</v>
      </c>
      <c r="B160" s="18" t="s">
        <v>339</v>
      </c>
      <c r="C160" s="18" t="s">
        <v>338</v>
      </c>
      <c r="D160" s="17">
        <v>5040</v>
      </c>
      <c r="E160" s="17">
        <v>10700</v>
      </c>
      <c r="F160" s="19">
        <f t="shared" si="4"/>
        <v>2.123015873015873</v>
      </c>
      <c r="G160" s="18" t="s">
        <v>40</v>
      </c>
      <c r="H160" s="107"/>
    </row>
    <row r="161" spans="1:8" ht="28.5" x14ac:dyDescent="0.25">
      <c r="A161" s="16" t="s">
        <v>90</v>
      </c>
      <c r="B161" s="18" t="s">
        <v>340</v>
      </c>
      <c r="C161" s="18" t="s">
        <v>341</v>
      </c>
      <c r="D161" s="17">
        <v>30</v>
      </c>
      <c r="E161" s="17">
        <v>1400</v>
      </c>
      <c r="F161" s="19">
        <f t="shared" si="4"/>
        <v>46.666666666666664</v>
      </c>
      <c r="G161" s="18" t="s">
        <v>40</v>
      </c>
      <c r="H161" s="107"/>
    </row>
    <row r="162" spans="1:8" ht="28.5" x14ac:dyDescent="0.25">
      <c r="A162" s="16" t="s">
        <v>90</v>
      </c>
      <c r="B162" s="18" t="s">
        <v>342</v>
      </c>
      <c r="C162" s="18" t="s">
        <v>341</v>
      </c>
      <c r="D162" s="17">
        <v>60</v>
      </c>
      <c r="E162" s="17">
        <v>4110</v>
      </c>
      <c r="F162" s="19">
        <f t="shared" si="4"/>
        <v>68.5</v>
      </c>
      <c r="G162" s="18" t="s">
        <v>40</v>
      </c>
      <c r="H162" s="107"/>
    </row>
    <row r="163" spans="1:8" ht="28.5" x14ac:dyDescent="0.25">
      <c r="A163" s="16" t="s">
        <v>90</v>
      </c>
      <c r="B163" s="18" t="s">
        <v>343</v>
      </c>
      <c r="C163" s="18" t="s">
        <v>344</v>
      </c>
      <c r="D163" s="17">
        <v>150</v>
      </c>
      <c r="E163" s="17">
        <v>4292964</v>
      </c>
      <c r="F163" s="19">
        <f t="shared" si="4"/>
        <v>28619.759999999998</v>
      </c>
      <c r="G163" s="18" t="s">
        <v>40</v>
      </c>
      <c r="H163" s="107"/>
    </row>
    <row r="164" spans="1:8" ht="28.5" x14ac:dyDescent="0.25">
      <c r="A164" s="16" t="s">
        <v>90</v>
      </c>
      <c r="B164" s="18" t="s">
        <v>345</v>
      </c>
      <c r="C164" s="18" t="s">
        <v>346</v>
      </c>
      <c r="D164" s="17">
        <v>35</v>
      </c>
      <c r="E164" s="17">
        <v>1580411</v>
      </c>
      <c r="F164" s="19">
        <f t="shared" si="4"/>
        <v>45154.6</v>
      </c>
      <c r="G164" s="18" t="s">
        <v>40</v>
      </c>
      <c r="H164" s="107"/>
    </row>
    <row r="165" spans="1:8" x14ac:dyDescent="0.25">
      <c r="A165" s="16" t="s">
        <v>90</v>
      </c>
      <c r="B165" s="18" t="s">
        <v>347</v>
      </c>
      <c r="C165" s="18" t="s">
        <v>348</v>
      </c>
      <c r="D165" s="17">
        <v>75</v>
      </c>
      <c r="E165" s="17">
        <v>3675</v>
      </c>
      <c r="F165" s="19">
        <f t="shared" si="4"/>
        <v>49</v>
      </c>
      <c r="G165" s="18" t="s">
        <v>40</v>
      </c>
      <c r="H165" s="107"/>
    </row>
    <row r="166" spans="1:8" ht="28.5" x14ac:dyDescent="0.25">
      <c r="A166" s="16" t="s">
        <v>90</v>
      </c>
      <c r="B166" s="18" t="s">
        <v>349</v>
      </c>
      <c r="C166" s="18" t="s">
        <v>350</v>
      </c>
      <c r="D166" s="17">
        <v>300</v>
      </c>
      <c r="E166" s="17">
        <v>208400</v>
      </c>
      <c r="F166" s="19">
        <f t="shared" si="4"/>
        <v>694.66666666666663</v>
      </c>
      <c r="G166" s="18" t="s">
        <v>20</v>
      </c>
      <c r="H166" s="108"/>
    </row>
    <row r="167" spans="1:8" ht="28.5" x14ac:dyDescent="0.25">
      <c r="A167" s="16" t="s">
        <v>90</v>
      </c>
      <c r="B167" s="18" t="s">
        <v>351</v>
      </c>
      <c r="C167" s="18" t="s">
        <v>352</v>
      </c>
      <c r="D167" s="17">
        <v>165</v>
      </c>
      <c r="E167" s="17">
        <v>421200</v>
      </c>
      <c r="F167" s="19">
        <f t="shared" si="4"/>
        <v>2552.7272727272725</v>
      </c>
      <c r="G167" s="18" t="s">
        <v>20</v>
      </c>
      <c r="H167" s="108"/>
    </row>
    <row r="168" spans="1:8" ht="28.5" x14ac:dyDescent="0.25">
      <c r="A168" s="16" t="s">
        <v>90</v>
      </c>
      <c r="B168" s="18" t="s">
        <v>353</v>
      </c>
      <c r="C168" s="18" t="s">
        <v>350</v>
      </c>
      <c r="D168" s="17">
        <v>300</v>
      </c>
      <c r="E168" s="17">
        <v>153700</v>
      </c>
      <c r="F168" s="19">
        <f t="shared" si="4"/>
        <v>512.33333333333337</v>
      </c>
      <c r="G168" s="18" t="s">
        <v>20</v>
      </c>
      <c r="H168" s="108"/>
    </row>
    <row r="169" spans="1:8" ht="28.5" x14ac:dyDescent="0.25">
      <c r="A169" s="16" t="s">
        <v>90</v>
      </c>
      <c r="B169" s="18" t="s">
        <v>354</v>
      </c>
      <c r="C169" s="18" t="s">
        <v>352</v>
      </c>
      <c r="D169" s="17">
        <v>165</v>
      </c>
      <c r="E169" s="17">
        <v>309300</v>
      </c>
      <c r="F169" s="19">
        <f t="shared" si="4"/>
        <v>1874.5454545454545</v>
      </c>
      <c r="G169" s="18" t="s">
        <v>20</v>
      </c>
      <c r="H169" s="108"/>
    </row>
    <row r="170" spans="1:8" ht="28.5" x14ac:dyDescent="0.25">
      <c r="A170" s="16" t="s">
        <v>90</v>
      </c>
      <c r="B170" s="18" t="s">
        <v>355</v>
      </c>
      <c r="C170" s="18" t="s">
        <v>356</v>
      </c>
      <c r="D170" s="17">
        <v>50</v>
      </c>
      <c r="E170" s="17">
        <v>1800</v>
      </c>
      <c r="F170" s="19">
        <f t="shared" si="4"/>
        <v>36</v>
      </c>
      <c r="G170" s="18" t="s">
        <v>20</v>
      </c>
      <c r="H170" s="107"/>
    </row>
    <row r="171" spans="1:8" x14ac:dyDescent="0.25">
      <c r="A171" s="16" t="s">
        <v>90</v>
      </c>
      <c r="B171" s="18" t="s">
        <v>357</v>
      </c>
      <c r="C171" s="18" t="s">
        <v>358</v>
      </c>
      <c r="D171" s="17">
        <v>25</v>
      </c>
      <c r="E171" s="17">
        <v>25</v>
      </c>
      <c r="F171" s="19">
        <f t="shared" si="4"/>
        <v>1</v>
      </c>
      <c r="G171" s="18" t="s">
        <v>20</v>
      </c>
      <c r="H171" s="107"/>
    </row>
    <row r="172" spans="1:8" x14ac:dyDescent="0.25">
      <c r="A172" s="16" t="s">
        <v>90</v>
      </c>
      <c r="B172" s="18" t="s">
        <v>359</v>
      </c>
      <c r="C172" s="18" t="s">
        <v>360</v>
      </c>
      <c r="D172" s="17">
        <v>12000</v>
      </c>
      <c r="E172" s="17">
        <v>576000</v>
      </c>
      <c r="F172" s="19">
        <f t="shared" si="4"/>
        <v>48</v>
      </c>
      <c r="G172" s="18" t="s">
        <v>20</v>
      </c>
      <c r="H172" s="108"/>
    </row>
    <row r="173" spans="1:8" x14ac:dyDescent="0.25">
      <c r="A173" s="16" t="s">
        <v>90</v>
      </c>
      <c r="B173" s="18" t="s">
        <v>361</v>
      </c>
      <c r="C173" s="18" t="s">
        <v>362</v>
      </c>
      <c r="D173" s="17">
        <v>700</v>
      </c>
      <c r="E173" s="17">
        <v>4800</v>
      </c>
      <c r="F173" s="19">
        <f t="shared" si="4"/>
        <v>6.8571428571428568</v>
      </c>
      <c r="G173" s="18" t="s">
        <v>20</v>
      </c>
      <c r="H173" s="108"/>
    </row>
    <row r="174" spans="1:8" ht="28.5" x14ac:dyDescent="0.25">
      <c r="A174" s="16" t="s">
        <v>90</v>
      </c>
      <c r="B174" s="18" t="s">
        <v>363</v>
      </c>
      <c r="C174" s="18" t="s">
        <v>364</v>
      </c>
      <c r="D174" s="17">
        <v>3000</v>
      </c>
      <c r="E174" s="17">
        <v>65500</v>
      </c>
      <c r="F174" s="19">
        <f t="shared" si="4"/>
        <v>21.833333333333332</v>
      </c>
      <c r="G174" s="18" t="s">
        <v>20</v>
      </c>
      <c r="H174" s="108"/>
    </row>
    <row r="175" spans="1:8" ht="28.5" x14ac:dyDescent="0.25">
      <c r="A175" s="16" t="s">
        <v>90</v>
      </c>
      <c r="B175" s="18" t="s">
        <v>365</v>
      </c>
      <c r="C175" s="18" t="s">
        <v>366</v>
      </c>
      <c r="D175" s="17">
        <v>15000</v>
      </c>
      <c r="E175" s="17">
        <v>52400</v>
      </c>
      <c r="F175" s="19">
        <f t="shared" si="4"/>
        <v>3.4933333333333332</v>
      </c>
      <c r="G175" s="18" t="s">
        <v>20</v>
      </c>
      <c r="H175" s="108"/>
    </row>
    <row r="176" spans="1:8" ht="28.5" x14ac:dyDescent="0.25">
      <c r="A176" s="16" t="s">
        <v>90</v>
      </c>
      <c r="B176" s="18" t="s">
        <v>367</v>
      </c>
      <c r="C176" s="18" t="s">
        <v>360</v>
      </c>
      <c r="D176" s="17">
        <v>12000</v>
      </c>
      <c r="E176" s="17">
        <v>44200</v>
      </c>
      <c r="F176" s="19">
        <f t="shared" si="4"/>
        <v>3.6833333333333331</v>
      </c>
      <c r="G176" s="18" t="s">
        <v>40</v>
      </c>
      <c r="H176" s="107"/>
    </row>
    <row r="177" spans="1:8" ht="28.5" x14ac:dyDescent="0.25">
      <c r="A177" s="16" t="s">
        <v>90</v>
      </c>
      <c r="B177" s="18" t="s">
        <v>368</v>
      </c>
      <c r="C177" s="18" t="s">
        <v>360</v>
      </c>
      <c r="D177" s="17">
        <v>24000</v>
      </c>
      <c r="E177" s="17">
        <v>11100</v>
      </c>
      <c r="F177" s="19">
        <f t="shared" si="4"/>
        <v>0.46250000000000002</v>
      </c>
      <c r="G177" s="18" t="s">
        <v>40</v>
      </c>
      <c r="H177" s="107"/>
    </row>
    <row r="178" spans="1:8" ht="28.5" x14ac:dyDescent="0.25">
      <c r="A178" s="16" t="s">
        <v>90</v>
      </c>
      <c r="B178" s="18" t="s">
        <v>369</v>
      </c>
      <c r="C178" s="18" t="s">
        <v>362</v>
      </c>
      <c r="D178" s="17">
        <v>700</v>
      </c>
      <c r="E178" s="17">
        <v>400</v>
      </c>
      <c r="F178" s="19">
        <f t="shared" si="4"/>
        <v>0.5714285714285714</v>
      </c>
      <c r="G178" s="18" t="s">
        <v>40</v>
      </c>
      <c r="H178" s="107"/>
    </row>
    <row r="179" spans="1:8" ht="28.5" x14ac:dyDescent="0.25">
      <c r="A179" s="16" t="s">
        <v>90</v>
      </c>
      <c r="B179" s="18" t="s">
        <v>370</v>
      </c>
      <c r="C179" s="18" t="s">
        <v>362</v>
      </c>
      <c r="D179" s="17">
        <v>1400</v>
      </c>
      <c r="E179" s="17">
        <v>100</v>
      </c>
      <c r="F179" s="19">
        <f t="shared" si="4"/>
        <v>7.1428571428571425E-2</v>
      </c>
      <c r="G179" s="18" t="s">
        <v>40</v>
      </c>
      <c r="H179" s="107"/>
    </row>
    <row r="180" spans="1:8" ht="28.5" x14ac:dyDescent="0.25">
      <c r="A180" s="16" t="s">
        <v>90</v>
      </c>
      <c r="B180" s="18" t="s">
        <v>371</v>
      </c>
      <c r="C180" s="18" t="s">
        <v>364</v>
      </c>
      <c r="D180" s="17">
        <v>3000</v>
      </c>
      <c r="E180" s="17">
        <v>6200</v>
      </c>
      <c r="F180" s="19">
        <f t="shared" si="4"/>
        <v>2.0666666666666669</v>
      </c>
      <c r="G180" s="18" t="s">
        <v>40</v>
      </c>
      <c r="H180" s="107"/>
    </row>
    <row r="181" spans="1:8" ht="28.5" x14ac:dyDescent="0.25">
      <c r="A181" s="16" t="s">
        <v>90</v>
      </c>
      <c r="B181" s="18" t="s">
        <v>372</v>
      </c>
      <c r="C181" s="18" t="s">
        <v>364</v>
      </c>
      <c r="D181" s="17">
        <v>6000</v>
      </c>
      <c r="E181" s="17">
        <v>1600</v>
      </c>
      <c r="F181" s="19">
        <f t="shared" si="4"/>
        <v>0.26666666666666666</v>
      </c>
      <c r="G181" s="18" t="s">
        <v>40</v>
      </c>
      <c r="H181" s="107"/>
    </row>
    <row r="182" spans="1:8" ht="28.5" x14ac:dyDescent="0.25">
      <c r="A182" s="16" t="s">
        <v>90</v>
      </c>
      <c r="B182" s="18" t="s">
        <v>373</v>
      </c>
      <c r="C182" s="18" t="s">
        <v>366</v>
      </c>
      <c r="D182" s="17">
        <v>15000</v>
      </c>
      <c r="E182" s="17">
        <v>5000</v>
      </c>
      <c r="F182" s="19">
        <f t="shared" si="4"/>
        <v>0.33333333333333331</v>
      </c>
      <c r="G182" s="18" t="s">
        <v>40</v>
      </c>
      <c r="H182" s="107"/>
    </row>
    <row r="183" spans="1:8" ht="28.5" x14ac:dyDescent="0.25">
      <c r="A183" s="16" t="s">
        <v>90</v>
      </c>
      <c r="B183" s="18" t="s">
        <v>374</v>
      </c>
      <c r="C183" s="18" t="s">
        <v>366</v>
      </c>
      <c r="D183" s="17">
        <v>30000</v>
      </c>
      <c r="E183" s="17">
        <v>1200</v>
      </c>
      <c r="F183" s="19">
        <f t="shared" si="4"/>
        <v>0.04</v>
      </c>
      <c r="G183" s="18" t="s">
        <v>40</v>
      </c>
      <c r="H183" s="107"/>
    </row>
    <row r="184" spans="1:8" x14ac:dyDescent="0.25">
      <c r="A184" s="16" t="s">
        <v>90</v>
      </c>
      <c r="B184" s="18" t="s">
        <v>375</v>
      </c>
      <c r="C184" s="18" t="s">
        <v>376</v>
      </c>
      <c r="D184" s="17">
        <v>100000</v>
      </c>
      <c r="E184" s="17">
        <v>188300</v>
      </c>
      <c r="F184" s="19">
        <f t="shared" si="4"/>
        <v>1.883</v>
      </c>
      <c r="G184" s="18" t="s">
        <v>40</v>
      </c>
      <c r="H184" s="107"/>
    </row>
    <row r="185" spans="1:8" x14ac:dyDescent="0.25">
      <c r="A185" s="16" t="s">
        <v>90</v>
      </c>
      <c r="B185" s="18" t="s">
        <v>377</v>
      </c>
      <c r="C185" s="18" t="s">
        <v>378</v>
      </c>
      <c r="D185" s="17">
        <v>200000</v>
      </c>
      <c r="E185" s="17">
        <v>20900</v>
      </c>
      <c r="F185" s="19">
        <f t="shared" si="4"/>
        <v>0.1045</v>
      </c>
      <c r="G185" s="18" t="s">
        <v>40</v>
      </c>
      <c r="H185" s="107"/>
    </row>
    <row r="186" spans="1:8" x14ac:dyDescent="0.25">
      <c r="A186" s="16" t="s">
        <v>90</v>
      </c>
      <c r="B186" s="18" t="s">
        <v>379</v>
      </c>
      <c r="C186" s="18" t="s">
        <v>378</v>
      </c>
      <c r="D186" s="17">
        <v>100000</v>
      </c>
      <c r="E186" s="17">
        <v>2138075</v>
      </c>
      <c r="F186" s="19">
        <f t="shared" si="4"/>
        <v>21.380749999999999</v>
      </c>
      <c r="G186" s="18" t="s">
        <v>20</v>
      </c>
      <c r="H186" s="107"/>
    </row>
    <row r="187" spans="1:8" x14ac:dyDescent="0.25">
      <c r="A187" s="16" t="s">
        <v>90</v>
      </c>
      <c r="B187" s="18" t="s">
        <v>380</v>
      </c>
      <c r="C187" s="18" t="s">
        <v>381</v>
      </c>
      <c r="D187" s="17">
        <v>15000</v>
      </c>
      <c r="E187" s="17">
        <v>544400</v>
      </c>
      <c r="F187" s="19">
        <f t="shared" si="4"/>
        <v>36.293333333333337</v>
      </c>
      <c r="G187" s="18" t="s">
        <v>20</v>
      </c>
      <c r="H187" s="108"/>
    </row>
    <row r="188" spans="1:8" ht="28.5" x14ac:dyDescent="0.25">
      <c r="A188" s="16" t="s">
        <v>90</v>
      </c>
      <c r="B188" s="18" t="s">
        <v>382</v>
      </c>
      <c r="C188" s="18" t="s">
        <v>383</v>
      </c>
      <c r="D188" s="17">
        <v>2000</v>
      </c>
      <c r="E188" s="17">
        <v>590300</v>
      </c>
      <c r="F188" s="19">
        <f t="shared" si="4"/>
        <v>295.14999999999998</v>
      </c>
      <c r="G188" s="18" t="s">
        <v>20</v>
      </c>
      <c r="H188" s="108"/>
    </row>
    <row r="189" spans="1:8" ht="42.75" x14ac:dyDescent="0.25">
      <c r="A189" s="16" t="s">
        <v>90</v>
      </c>
      <c r="B189" s="18" t="s">
        <v>384</v>
      </c>
      <c r="C189" s="18" t="s">
        <v>385</v>
      </c>
      <c r="D189" s="17">
        <v>2000</v>
      </c>
      <c r="E189" s="17">
        <v>31899.999999999996</v>
      </c>
      <c r="F189" s="19">
        <f t="shared" si="4"/>
        <v>15.949999999999998</v>
      </c>
      <c r="G189" s="18" t="s">
        <v>20</v>
      </c>
      <c r="H189" s="108"/>
    </row>
    <row r="190" spans="1:8" ht="28.5" x14ac:dyDescent="0.25">
      <c r="A190" s="16" t="s">
        <v>90</v>
      </c>
      <c r="B190" s="18" t="s">
        <v>386</v>
      </c>
      <c r="C190" s="18" t="s">
        <v>387</v>
      </c>
      <c r="D190" s="17">
        <v>3000</v>
      </c>
      <c r="E190" s="17">
        <v>115500</v>
      </c>
      <c r="F190" s="19">
        <f t="shared" si="4"/>
        <v>38.5</v>
      </c>
      <c r="G190" s="18" t="s">
        <v>20</v>
      </c>
      <c r="H190" s="108"/>
    </row>
    <row r="191" spans="1:8" ht="28.5" x14ac:dyDescent="0.25">
      <c r="A191" s="16" t="s">
        <v>90</v>
      </c>
      <c r="B191" s="18" t="s">
        <v>388</v>
      </c>
      <c r="C191" s="18" t="s">
        <v>381</v>
      </c>
      <c r="D191" s="17">
        <v>15000</v>
      </c>
      <c r="E191" s="17">
        <v>49000</v>
      </c>
      <c r="F191" s="19">
        <f t="shared" si="4"/>
        <v>3.2666666666666666</v>
      </c>
      <c r="G191" s="18" t="s">
        <v>40</v>
      </c>
      <c r="H191" s="107"/>
    </row>
    <row r="192" spans="1:8" ht="28.5" x14ac:dyDescent="0.25">
      <c r="A192" s="16" t="s">
        <v>90</v>
      </c>
      <c r="B192" s="18" t="s">
        <v>389</v>
      </c>
      <c r="C192" s="18" t="s">
        <v>381</v>
      </c>
      <c r="D192" s="17">
        <v>30000</v>
      </c>
      <c r="E192" s="17">
        <v>5400</v>
      </c>
      <c r="F192" s="19">
        <f t="shared" si="4"/>
        <v>0.18</v>
      </c>
      <c r="G192" s="18" t="s">
        <v>40</v>
      </c>
      <c r="H192" s="107"/>
    </row>
    <row r="193" spans="1:8" ht="28.5" x14ac:dyDescent="0.25">
      <c r="A193" s="16" t="s">
        <v>90</v>
      </c>
      <c r="B193" s="18" t="s">
        <v>390</v>
      </c>
      <c r="C193" s="18" t="s">
        <v>383</v>
      </c>
      <c r="D193" s="17">
        <v>2000</v>
      </c>
      <c r="E193" s="17">
        <v>53100</v>
      </c>
      <c r="F193" s="19">
        <f t="shared" si="4"/>
        <v>26.55</v>
      </c>
      <c r="G193" s="18" t="s">
        <v>40</v>
      </c>
      <c r="H193" s="107"/>
    </row>
    <row r="194" spans="1:8" ht="28.5" x14ac:dyDescent="0.25">
      <c r="A194" s="16" t="s">
        <v>90</v>
      </c>
      <c r="B194" s="18" t="s">
        <v>391</v>
      </c>
      <c r="C194" s="18" t="s">
        <v>383</v>
      </c>
      <c r="D194" s="17">
        <v>4000</v>
      </c>
      <c r="E194" s="17">
        <v>5900</v>
      </c>
      <c r="F194" s="19">
        <f t="shared" si="4"/>
        <v>1.4750000000000001</v>
      </c>
      <c r="G194" s="18" t="s">
        <v>40</v>
      </c>
      <c r="H194" s="107"/>
    </row>
    <row r="195" spans="1:8" ht="42.75" x14ac:dyDescent="0.25">
      <c r="A195" s="16" t="s">
        <v>90</v>
      </c>
      <c r="B195" s="18" t="s">
        <v>392</v>
      </c>
      <c r="C195" s="18" t="s">
        <v>385</v>
      </c>
      <c r="D195" s="17">
        <v>2000</v>
      </c>
      <c r="E195" s="17">
        <v>2900</v>
      </c>
      <c r="F195" s="19">
        <f t="shared" si="4"/>
        <v>1.45</v>
      </c>
      <c r="G195" s="18" t="s">
        <v>40</v>
      </c>
      <c r="H195" s="107"/>
    </row>
    <row r="196" spans="1:8" ht="42.75" x14ac:dyDescent="0.25">
      <c r="A196" s="16" t="s">
        <v>90</v>
      </c>
      <c r="B196" s="18" t="s">
        <v>393</v>
      </c>
      <c r="C196" s="18" t="s">
        <v>385</v>
      </c>
      <c r="D196" s="17">
        <v>4000</v>
      </c>
      <c r="E196" s="17">
        <v>300</v>
      </c>
      <c r="F196" s="19">
        <f t="shared" si="4"/>
        <v>7.4999999999999997E-2</v>
      </c>
      <c r="G196" s="18" t="s">
        <v>40</v>
      </c>
      <c r="H196" s="107"/>
    </row>
    <row r="197" spans="1:8" ht="28.5" x14ac:dyDescent="0.25">
      <c r="A197" s="16" t="s">
        <v>90</v>
      </c>
      <c r="B197" s="18" t="s">
        <v>394</v>
      </c>
      <c r="C197" s="18" t="s">
        <v>387</v>
      </c>
      <c r="D197" s="17">
        <v>3000</v>
      </c>
      <c r="E197" s="17">
        <v>10400</v>
      </c>
      <c r="F197" s="19">
        <f t="shared" si="4"/>
        <v>3.4666666666666668</v>
      </c>
      <c r="G197" s="18" t="s">
        <v>40</v>
      </c>
      <c r="H197" s="107"/>
    </row>
    <row r="198" spans="1:8" ht="28.5" x14ac:dyDescent="0.25">
      <c r="A198" s="16" t="s">
        <v>90</v>
      </c>
      <c r="B198" s="18" t="s">
        <v>395</v>
      </c>
      <c r="C198" s="18" t="s">
        <v>387</v>
      </c>
      <c r="D198" s="17">
        <v>6000</v>
      </c>
      <c r="E198" s="17">
        <v>1200</v>
      </c>
      <c r="F198" s="19">
        <f t="shared" si="4"/>
        <v>0.2</v>
      </c>
      <c r="G198" s="18" t="s">
        <v>40</v>
      </c>
      <c r="H198" s="107"/>
    </row>
    <row r="199" spans="1:8" ht="28.5" x14ac:dyDescent="0.25">
      <c r="A199" s="16" t="s">
        <v>90</v>
      </c>
      <c r="B199" s="18" t="s">
        <v>396</v>
      </c>
      <c r="C199" s="18" t="s">
        <v>350</v>
      </c>
      <c r="D199" s="17">
        <v>300</v>
      </c>
      <c r="E199" s="17">
        <v>53000</v>
      </c>
      <c r="F199" s="19">
        <f t="shared" si="4"/>
        <v>176.66666666666666</v>
      </c>
      <c r="G199" s="18" t="s">
        <v>20</v>
      </c>
      <c r="H199" s="107"/>
    </row>
    <row r="200" spans="1:8" ht="28.5" x14ac:dyDescent="0.25">
      <c r="A200" s="16" t="s">
        <v>90</v>
      </c>
      <c r="B200" s="18" t="s">
        <v>397</v>
      </c>
      <c r="C200" s="18" t="s">
        <v>350</v>
      </c>
      <c r="D200" s="17">
        <v>600</v>
      </c>
      <c r="E200" s="17">
        <v>5900</v>
      </c>
      <c r="F200" s="19">
        <f t="shared" si="4"/>
        <v>9.8333333333333339</v>
      </c>
      <c r="G200" s="18" t="s">
        <v>20</v>
      </c>
      <c r="H200" s="108"/>
    </row>
    <row r="201" spans="1:8" ht="28.5" x14ac:dyDescent="0.25">
      <c r="A201" s="16" t="s">
        <v>90</v>
      </c>
      <c r="B201" s="18" t="s">
        <v>398</v>
      </c>
      <c r="C201" s="18" t="s">
        <v>352</v>
      </c>
      <c r="D201" s="17">
        <v>165</v>
      </c>
      <c r="E201" s="17">
        <v>122600</v>
      </c>
      <c r="F201" s="19">
        <f t="shared" si="4"/>
        <v>743.030303030303</v>
      </c>
      <c r="G201" s="18" t="s">
        <v>20</v>
      </c>
      <c r="H201" s="108"/>
    </row>
    <row r="202" spans="1:8" ht="28.5" x14ac:dyDescent="0.25">
      <c r="A202" s="16" t="s">
        <v>90</v>
      </c>
      <c r="B202" s="18" t="s">
        <v>399</v>
      </c>
      <c r="C202" s="18" t="s">
        <v>352</v>
      </c>
      <c r="D202" s="17">
        <v>330</v>
      </c>
      <c r="E202" s="17">
        <v>13600</v>
      </c>
      <c r="F202" s="19">
        <f t="shared" si="4"/>
        <v>41.212121212121211</v>
      </c>
      <c r="G202" s="18" t="s">
        <v>20</v>
      </c>
      <c r="H202" s="108"/>
    </row>
    <row r="203" spans="1:8" ht="28.5" x14ac:dyDescent="0.25">
      <c r="A203" s="16" t="s">
        <v>90</v>
      </c>
      <c r="B203" s="18" t="s">
        <v>400</v>
      </c>
      <c r="C203" s="18" t="s">
        <v>350</v>
      </c>
      <c r="D203" s="17">
        <v>300</v>
      </c>
      <c r="E203" s="17">
        <v>10300</v>
      </c>
      <c r="F203" s="19">
        <f t="shared" si="4"/>
        <v>34.333333333333336</v>
      </c>
      <c r="G203" s="18" t="s">
        <v>20</v>
      </c>
      <c r="H203" s="108"/>
    </row>
    <row r="204" spans="1:8" ht="28.5" x14ac:dyDescent="0.25">
      <c r="A204" s="16" t="s">
        <v>90</v>
      </c>
      <c r="B204" s="18" t="s">
        <v>401</v>
      </c>
      <c r="C204" s="18" t="s">
        <v>350</v>
      </c>
      <c r="D204" s="17">
        <v>600</v>
      </c>
      <c r="E204" s="17">
        <v>1100</v>
      </c>
      <c r="F204" s="19">
        <f t="shared" ref="F204:F251" si="5">E204/D204</f>
        <v>1.8333333333333333</v>
      </c>
      <c r="G204" s="18" t="s">
        <v>20</v>
      </c>
      <c r="H204" s="108"/>
    </row>
    <row r="205" spans="1:8" ht="28.5" x14ac:dyDescent="0.25">
      <c r="A205" s="16" t="s">
        <v>90</v>
      </c>
      <c r="B205" s="18" t="s">
        <v>402</v>
      </c>
      <c r="C205" s="18" t="s">
        <v>352</v>
      </c>
      <c r="D205" s="17">
        <v>165</v>
      </c>
      <c r="E205" s="17">
        <v>20800</v>
      </c>
      <c r="F205" s="19">
        <f t="shared" si="5"/>
        <v>126.06060606060606</v>
      </c>
      <c r="G205" s="18" t="s">
        <v>20</v>
      </c>
      <c r="H205" s="107"/>
    </row>
    <row r="206" spans="1:8" ht="28.5" x14ac:dyDescent="0.25">
      <c r="A206" s="16" t="s">
        <v>90</v>
      </c>
      <c r="B206" s="18" t="s">
        <v>403</v>
      </c>
      <c r="C206" s="18" t="s">
        <v>352</v>
      </c>
      <c r="D206" s="17">
        <v>330</v>
      </c>
      <c r="E206" s="17">
        <v>2300</v>
      </c>
      <c r="F206" s="19">
        <f t="shared" si="5"/>
        <v>6.9696969696969697</v>
      </c>
      <c r="G206" s="18" t="s">
        <v>20</v>
      </c>
      <c r="H206" s="108"/>
    </row>
    <row r="207" spans="1:8" ht="28.5" x14ac:dyDescent="0.25">
      <c r="A207" s="16" t="s">
        <v>90</v>
      </c>
      <c r="B207" s="18" t="s">
        <v>404</v>
      </c>
      <c r="C207" s="18" t="s">
        <v>350</v>
      </c>
      <c r="D207" s="17">
        <v>300</v>
      </c>
      <c r="E207" s="17">
        <v>13700</v>
      </c>
      <c r="F207" s="19">
        <f t="shared" si="5"/>
        <v>45.666666666666664</v>
      </c>
      <c r="G207" s="18" t="s">
        <v>20</v>
      </c>
      <c r="H207" s="108"/>
    </row>
    <row r="208" spans="1:8" ht="28.5" x14ac:dyDescent="0.25">
      <c r="A208" s="16" t="s">
        <v>90</v>
      </c>
      <c r="B208" s="18" t="s">
        <v>405</v>
      </c>
      <c r="C208" s="18" t="s">
        <v>352</v>
      </c>
      <c r="D208" s="17">
        <v>165</v>
      </c>
      <c r="E208" s="17">
        <v>24700</v>
      </c>
      <c r="F208" s="19">
        <f t="shared" si="5"/>
        <v>149.69696969696969</v>
      </c>
      <c r="G208" s="18" t="s">
        <v>20</v>
      </c>
      <c r="H208" s="108"/>
    </row>
    <row r="209" spans="1:8" ht="28.5" x14ac:dyDescent="0.25">
      <c r="A209" s="16" t="s">
        <v>90</v>
      </c>
      <c r="B209" s="18" t="s">
        <v>406</v>
      </c>
      <c r="C209" s="18" t="s">
        <v>350</v>
      </c>
      <c r="D209" s="17">
        <v>300</v>
      </c>
      <c r="E209" s="17">
        <v>236800</v>
      </c>
      <c r="F209" s="19">
        <f t="shared" si="5"/>
        <v>789.33333333333337</v>
      </c>
      <c r="G209" s="18" t="s">
        <v>20</v>
      </c>
      <c r="H209" s="107"/>
    </row>
    <row r="210" spans="1:8" ht="28.5" x14ac:dyDescent="0.25">
      <c r="A210" s="16" t="s">
        <v>90</v>
      </c>
      <c r="B210" s="18" t="s">
        <v>407</v>
      </c>
      <c r="C210" s="18" t="s">
        <v>352</v>
      </c>
      <c r="D210" s="17">
        <v>165</v>
      </c>
      <c r="E210" s="17">
        <v>937600</v>
      </c>
      <c r="F210" s="19">
        <f t="shared" si="5"/>
        <v>5682.424242424242</v>
      </c>
      <c r="G210" s="18" t="s">
        <v>20</v>
      </c>
      <c r="H210" s="108"/>
    </row>
    <row r="211" spans="1:8" ht="28.5" x14ac:dyDescent="0.25">
      <c r="A211" s="16" t="s">
        <v>90</v>
      </c>
      <c r="B211" s="18" t="s">
        <v>408</v>
      </c>
      <c r="C211" s="18" t="s">
        <v>350</v>
      </c>
      <c r="D211" s="17">
        <v>300</v>
      </c>
      <c r="E211" s="17">
        <v>363700</v>
      </c>
      <c r="F211" s="19">
        <f t="shared" si="5"/>
        <v>1212.3333333333333</v>
      </c>
      <c r="G211" s="18" t="s">
        <v>20</v>
      </c>
      <c r="H211" s="108"/>
    </row>
    <row r="212" spans="1:8" ht="28.5" x14ac:dyDescent="0.25">
      <c r="A212" s="16" t="s">
        <v>90</v>
      </c>
      <c r="B212" s="18" t="s">
        <v>409</v>
      </c>
      <c r="C212" s="18" t="s">
        <v>352</v>
      </c>
      <c r="D212" s="17">
        <v>165</v>
      </c>
      <c r="E212" s="17">
        <v>523800.00000000006</v>
      </c>
      <c r="F212" s="19">
        <f t="shared" si="5"/>
        <v>3174.545454545455</v>
      </c>
      <c r="G212" s="18" t="s">
        <v>20</v>
      </c>
      <c r="H212" s="108"/>
    </row>
    <row r="213" spans="1:8" x14ac:dyDescent="0.25">
      <c r="A213" s="16" t="s">
        <v>90</v>
      </c>
      <c r="B213" s="18" t="s">
        <v>410</v>
      </c>
      <c r="C213" s="18" t="s">
        <v>411</v>
      </c>
      <c r="D213" s="17">
        <v>300</v>
      </c>
      <c r="E213" s="17">
        <v>207700</v>
      </c>
      <c r="F213" s="19">
        <f t="shared" si="5"/>
        <v>692.33333333333337</v>
      </c>
      <c r="G213" s="18" t="s">
        <v>40</v>
      </c>
      <c r="H213" s="107"/>
    </row>
    <row r="214" spans="1:8" x14ac:dyDescent="0.25">
      <c r="A214" s="16" t="s">
        <v>90</v>
      </c>
      <c r="B214" s="18" t="s">
        <v>412</v>
      </c>
      <c r="C214" s="18" t="s">
        <v>411</v>
      </c>
      <c r="D214" s="17">
        <v>600</v>
      </c>
      <c r="E214" s="17">
        <v>204700</v>
      </c>
      <c r="F214" s="19">
        <f t="shared" si="5"/>
        <v>341.16666666666669</v>
      </c>
      <c r="G214" s="18" t="s">
        <v>40</v>
      </c>
      <c r="H214" s="107"/>
    </row>
    <row r="215" spans="1:8" ht="28.5" x14ac:dyDescent="0.25">
      <c r="A215" s="16" t="s">
        <v>90</v>
      </c>
      <c r="B215" s="18" t="s">
        <v>413</v>
      </c>
      <c r="C215" s="18" t="s">
        <v>414</v>
      </c>
      <c r="D215" s="17">
        <v>200</v>
      </c>
      <c r="E215" s="17">
        <v>3700</v>
      </c>
      <c r="F215" s="19">
        <f t="shared" si="5"/>
        <v>18.5</v>
      </c>
      <c r="G215" s="18" t="s">
        <v>40</v>
      </c>
      <c r="H215" s="107"/>
    </row>
    <row r="216" spans="1:8" ht="28.5" x14ac:dyDescent="0.25">
      <c r="A216" s="16" t="s">
        <v>90</v>
      </c>
      <c r="B216" s="18" t="s">
        <v>415</v>
      </c>
      <c r="C216" s="18" t="s">
        <v>414</v>
      </c>
      <c r="D216" s="17">
        <v>400</v>
      </c>
      <c r="E216" s="17">
        <v>2900</v>
      </c>
      <c r="F216" s="19">
        <f t="shared" si="5"/>
        <v>7.25</v>
      </c>
      <c r="G216" s="18" t="s">
        <v>40</v>
      </c>
      <c r="H216" s="107"/>
    </row>
    <row r="217" spans="1:8" ht="28.5" x14ac:dyDescent="0.25">
      <c r="A217" s="16" t="s">
        <v>90</v>
      </c>
      <c r="B217" s="18" t="s">
        <v>416</v>
      </c>
      <c r="C217" s="18" t="s">
        <v>417</v>
      </c>
      <c r="D217" s="17">
        <v>400</v>
      </c>
      <c r="E217" s="17">
        <v>9400</v>
      </c>
      <c r="F217" s="19">
        <f t="shared" si="5"/>
        <v>23.5</v>
      </c>
      <c r="G217" s="18" t="s">
        <v>40</v>
      </c>
      <c r="H217" s="107"/>
    </row>
    <row r="218" spans="1:8" ht="28.5" x14ac:dyDescent="0.25">
      <c r="A218" s="16" t="s">
        <v>90</v>
      </c>
      <c r="B218" s="18" t="s">
        <v>418</v>
      </c>
      <c r="C218" s="18" t="s">
        <v>417</v>
      </c>
      <c r="D218" s="17">
        <v>800</v>
      </c>
      <c r="E218" s="17">
        <v>11600</v>
      </c>
      <c r="F218" s="19">
        <f t="shared" si="5"/>
        <v>14.5</v>
      </c>
      <c r="G218" s="18" t="s">
        <v>40</v>
      </c>
      <c r="H218" s="107"/>
    </row>
    <row r="219" spans="1:8" ht="28.5" x14ac:dyDescent="0.25">
      <c r="A219" s="16" t="s">
        <v>90</v>
      </c>
      <c r="B219" s="18" t="s">
        <v>419</v>
      </c>
      <c r="C219" s="18" t="s">
        <v>420</v>
      </c>
      <c r="D219" s="17">
        <v>300</v>
      </c>
      <c r="E219" s="17">
        <v>9100</v>
      </c>
      <c r="F219" s="19">
        <f t="shared" si="5"/>
        <v>30.333333333333332</v>
      </c>
      <c r="G219" s="18" t="s">
        <v>40</v>
      </c>
      <c r="H219" s="107"/>
    </row>
    <row r="220" spans="1:8" ht="28.5" x14ac:dyDescent="0.25">
      <c r="A220" s="16" t="s">
        <v>90</v>
      </c>
      <c r="B220" s="18" t="s">
        <v>421</v>
      </c>
      <c r="C220" s="18" t="s">
        <v>422</v>
      </c>
      <c r="D220" s="17">
        <v>600</v>
      </c>
      <c r="E220" s="17">
        <v>2800</v>
      </c>
      <c r="F220" s="19">
        <f t="shared" si="5"/>
        <v>4.666666666666667</v>
      </c>
      <c r="G220" s="18" t="s">
        <v>40</v>
      </c>
      <c r="H220" s="107"/>
    </row>
    <row r="221" spans="1:8" x14ac:dyDescent="0.25">
      <c r="A221" s="16" t="s">
        <v>90</v>
      </c>
      <c r="B221" s="18" t="s">
        <v>423</v>
      </c>
      <c r="C221" s="18" t="s">
        <v>424</v>
      </c>
      <c r="D221" s="17">
        <v>1055</v>
      </c>
      <c r="E221" s="17">
        <v>282830</v>
      </c>
      <c r="F221" s="19">
        <f t="shared" si="5"/>
        <v>268.08530805687207</v>
      </c>
      <c r="G221" s="18" t="s">
        <v>40</v>
      </c>
      <c r="H221" s="107"/>
    </row>
    <row r="222" spans="1:8" x14ac:dyDescent="0.25">
      <c r="A222" s="16" t="s">
        <v>90</v>
      </c>
      <c r="B222" s="18" t="s">
        <v>425</v>
      </c>
      <c r="C222" s="18" t="s">
        <v>424</v>
      </c>
      <c r="D222" s="17">
        <v>1355</v>
      </c>
      <c r="E222" s="17">
        <v>141200</v>
      </c>
      <c r="F222" s="19">
        <f t="shared" si="5"/>
        <v>104.20664206642067</v>
      </c>
      <c r="G222" s="18" t="s">
        <v>40</v>
      </c>
      <c r="H222" s="107"/>
    </row>
    <row r="223" spans="1:8" ht="28.5" x14ac:dyDescent="0.25">
      <c r="A223" s="16" t="s">
        <v>90</v>
      </c>
      <c r="B223" s="18" t="s">
        <v>426</v>
      </c>
      <c r="C223" s="18" t="s">
        <v>427</v>
      </c>
      <c r="D223" s="17">
        <v>925</v>
      </c>
      <c r="E223" s="17">
        <v>20000</v>
      </c>
      <c r="F223" s="19">
        <f t="shared" si="5"/>
        <v>21.621621621621621</v>
      </c>
      <c r="G223" s="18" t="s">
        <v>40</v>
      </c>
      <c r="H223" s="107"/>
    </row>
    <row r="224" spans="1:8" ht="28.5" x14ac:dyDescent="0.25">
      <c r="A224" s="16" t="s">
        <v>90</v>
      </c>
      <c r="B224" s="18" t="s">
        <v>428</v>
      </c>
      <c r="C224" s="18" t="s">
        <v>429</v>
      </c>
      <c r="D224" s="17">
        <v>1225</v>
      </c>
      <c r="E224" s="17">
        <v>1300</v>
      </c>
      <c r="F224" s="19">
        <f t="shared" si="5"/>
        <v>1.0612244897959184</v>
      </c>
      <c r="G224" s="18" t="s">
        <v>40</v>
      </c>
      <c r="H224" s="107"/>
    </row>
    <row r="225" spans="1:8" ht="28.5" x14ac:dyDescent="0.25">
      <c r="A225" s="16" t="s">
        <v>90</v>
      </c>
      <c r="B225" s="18" t="s">
        <v>430</v>
      </c>
      <c r="C225" s="18" t="s">
        <v>431</v>
      </c>
      <c r="D225" s="17">
        <v>450</v>
      </c>
      <c r="E225" s="17">
        <v>18800</v>
      </c>
      <c r="F225" s="19">
        <f t="shared" si="5"/>
        <v>41.777777777777779</v>
      </c>
      <c r="G225" s="18" t="s">
        <v>40</v>
      </c>
      <c r="H225" s="107"/>
    </row>
    <row r="226" spans="1:8" ht="28.5" x14ac:dyDescent="0.25">
      <c r="A226" s="16" t="s">
        <v>90</v>
      </c>
      <c r="B226" s="18" t="s">
        <v>432</v>
      </c>
      <c r="C226" s="18" t="s">
        <v>431</v>
      </c>
      <c r="D226" s="17">
        <v>900</v>
      </c>
      <c r="E226" s="17">
        <v>4500</v>
      </c>
      <c r="F226" s="19">
        <f t="shared" si="5"/>
        <v>5</v>
      </c>
      <c r="G226" s="18" t="s">
        <v>40</v>
      </c>
      <c r="H226" s="107"/>
    </row>
    <row r="227" spans="1:8" ht="28.5" x14ac:dyDescent="0.25">
      <c r="A227" s="16" t="s">
        <v>90</v>
      </c>
      <c r="B227" s="18" t="s">
        <v>433</v>
      </c>
      <c r="C227" s="18" t="s">
        <v>434</v>
      </c>
      <c r="D227" s="17">
        <v>450</v>
      </c>
      <c r="E227" s="17">
        <v>15400</v>
      </c>
      <c r="F227" s="19">
        <f t="shared" si="5"/>
        <v>34.222222222222221</v>
      </c>
      <c r="G227" s="18" t="s">
        <v>40</v>
      </c>
      <c r="H227" s="107"/>
    </row>
    <row r="228" spans="1:8" x14ac:dyDescent="0.25">
      <c r="A228" s="16" t="s">
        <v>90</v>
      </c>
      <c r="B228" s="18" t="s">
        <v>435</v>
      </c>
      <c r="C228" s="18" t="s">
        <v>411</v>
      </c>
      <c r="D228" s="17">
        <v>450</v>
      </c>
      <c r="E228" s="17">
        <v>1939184.46</v>
      </c>
      <c r="F228" s="19">
        <f t="shared" si="5"/>
        <v>4309.2987999999996</v>
      </c>
      <c r="G228" s="18" t="s">
        <v>20</v>
      </c>
      <c r="H228" s="107"/>
    </row>
    <row r="229" spans="1:8" ht="28.5" x14ac:dyDescent="0.25">
      <c r="A229" s="16" t="s">
        <v>90</v>
      </c>
      <c r="B229" s="18" t="s">
        <v>436</v>
      </c>
      <c r="C229" s="18" t="s">
        <v>434</v>
      </c>
      <c r="D229" s="17">
        <v>900</v>
      </c>
      <c r="E229" s="17">
        <v>3700</v>
      </c>
      <c r="F229" s="19">
        <f t="shared" si="5"/>
        <v>4.1111111111111107</v>
      </c>
      <c r="G229" s="18" t="s">
        <v>40</v>
      </c>
      <c r="H229" s="107"/>
    </row>
    <row r="230" spans="1:8" ht="28.5" x14ac:dyDescent="0.25">
      <c r="A230" s="16" t="s">
        <v>90</v>
      </c>
      <c r="B230" s="18" t="s">
        <v>437</v>
      </c>
      <c r="C230" s="18" t="s">
        <v>438</v>
      </c>
      <c r="D230" s="17">
        <v>1000</v>
      </c>
      <c r="E230" s="17">
        <v>3400</v>
      </c>
      <c r="F230" s="19">
        <f t="shared" si="5"/>
        <v>3.4</v>
      </c>
      <c r="G230" s="18" t="s">
        <v>40</v>
      </c>
      <c r="H230" s="107"/>
    </row>
    <row r="231" spans="1:8" ht="28.5" x14ac:dyDescent="0.25">
      <c r="A231" s="16" t="s">
        <v>90</v>
      </c>
      <c r="B231" s="18" t="s">
        <v>439</v>
      </c>
      <c r="C231" s="18" t="s">
        <v>438</v>
      </c>
      <c r="D231" s="17">
        <v>1300</v>
      </c>
      <c r="E231" s="17">
        <v>1300</v>
      </c>
      <c r="F231" s="19">
        <f t="shared" si="5"/>
        <v>1</v>
      </c>
      <c r="G231" s="18" t="s">
        <v>40</v>
      </c>
      <c r="H231" s="107"/>
    </row>
    <row r="232" spans="1:8" x14ac:dyDescent="0.25">
      <c r="A232" s="16" t="s">
        <v>90</v>
      </c>
      <c r="B232" s="18" t="s">
        <v>440</v>
      </c>
      <c r="C232" s="18" t="s">
        <v>441</v>
      </c>
      <c r="D232" s="17">
        <v>500</v>
      </c>
      <c r="E232" s="17">
        <v>10900</v>
      </c>
      <c r="F232" s="19">
        <f t="shared" si="5"/>
        <v>21.8</v>
      </c>
      <c r="G232" s="18" t="s">
        <v>40</v>
      </c>
      <c r="H232" s="107"/>
    </row>
    <row r="233" spans="1:8" x14ac:dyDescent="0.25">
      <c r="A233" s="16" t="s">
        <v>90</v>
      </c>
      <c r="B233" s="18" t="s">
        <v>442</v>
      </c>
      <c r="C233" s="18" t="s">
        <v>441</v>
      </c>
      <c r="D233" s="17">
        <v>700</v>
      </c>
      <c r="E233" s="17">
        <v>1100</v>
      </c>
      <c r="F233" s="19">
        <f t="shared" si="5"/>
        <v>1.5714285714285714</v>
      </c>
      <c r="G233" s="18" t="s">
        <v>40</v>
      </c>
      <c r="H233" s="107"/>
    </row>
    <row r="234" spans="1:8" ht="28.5" x14ac:dyDescent="0.25">
      <c r="A234" s="16" t="s">
        <v>90</v>
      </c>
      <c r="B234" s="18" t="s">
        <v>443</v>
      </c>
      <c r="C234" s="18" t="s">
        <v>444</v>
      </c>
      <c r="D234" s="17">
        <v>300</v>
      </c>
      <c r="E234" s="17">
        <v>22800</v>
      </c>
      <c r="F234" s="19">
        <f t="shared" si="5"/>
        <v>76</v>
      </c>
      <c r="G234" s="18" t="s">
        <v>20</v>
      </c>
      <c r="H234" s="107"/>
    </row>
    <row r="235" spans="1:8" ht="28.5" x14ac:dyDescent="0.25">
      <c r="A235" s="16" t="s">
        <v>90</v>
      </c>
      <c r="B235" s="18" t="s">
        <v>445</v>
      </c>
      <c r="C235" s="18" t="s">
        <v>446</v>
      </c>
      <c r="D235" s="17">
        <v>450</v>
      </c>
      <c r="E235" s="17">
        <v>108600</v>
      </c>
      <c r="F235" s="19">
        <f t="shared" si="5"/>
        <v>241.33333333333334</v>
      </c>
      <c r="G235" s="18" t="s">
        <v>20</v>
      </c>
      <c r="H235" s="107"/>
    </row>
    <row r="236" spans="1:8" ht="28.5" x14ac:dyDescent="0.25">
      <c r="A236" s="16" t="s">
        <v>90</v>
      </c>
      <c r="B236" s="18" t="s">
        <v>447</v>
      </c>
      <c r="C236" s="18" t="s">
        <v>448</v>
      </c>
      <c r="D236" s="17">
        <v>80</v>
      </c>
      <c r="E236" s="17">
        <v>9520</v>
      </c>
      <c r="F236" s="19">
        <f t="shared" si="5"/>
        <v>119</v>
      </c>
      <c r="G236" s="18" t="s">
        <v>40</v>
      </c>
      <c r="H236" s="107"/>
    </row>
    <row r="237" spans="1:8" ht="28.5" x14ac:dyDescent="0.25">
      <c r="A237" s="16" t="s">
        <v>90</v>
      </c>
      <c r="B237" s="18" t="s">
        <v>449</v>
      </c>
      <c r="C237" s="18" t="s">
        <v>450</v>
      </c>
      <c r="D237" s="17">
        <v>600</v>
      </c>
      <c r="E237" s="17">
        <v>77100</v>
      </c>
      <c r="F237" s="19">
        <f t="shared" si="5"/>
        <v>128.5</v>
      </c>
      <c r="G237" s="18" t="s">
        <v>20</v>
      </c>
      <c r="H237" s="107"/>
    </row>
    <row r="238" spans="1:8" x14ac:dyDescent="0.25">
      <c r="A238" s="16" t="s">
        <v>90</v>
      </c>
      <c r="B238" s="18" t="s">
        <v>451</v>
      </c>
      <c r="C238" s="18" t="s">
        <v>452</v>
      </c>
      <c r="D238" s="17">
        <v>345</v>
      </c>
      <c r="E238" s="17">
        <v>50</v>
      </c>
      <c r="F238" s="19">
        <f t="shared" si="5"/>
        <v>0.14492753623188406</v>
      </c>
      <c r="G238" s="18" t="s">
        <v>40</v>
      </c>
      <c r="H238" s="107"/>
    </row>
    <row r="239" spans="1:8" x14ac:dyDescent="0.25">
      <c r="A239" s="16" t="s">
        <v>90</v>
      </c>
      <c r="B239" s="18" t="s">
        <v>453</v>
      </c>
      <c r="C239" s="18" t="s">
        <v>452</v>
      </c>
      <c r="D239" s="17">
        <v>450</v>
      </c>
      <c r="E239" s="17">
        <v>0</v>
      </c>
      <c r="F239" s="19">
        <f t="shared" si="5"/>
        <v>0</v>
      </c>
      <c r="G239" s="18" t="s">
        <v>40</v>
      </c>
      <c r="H239" s="107"/>
    </row>
    <row r="240" spans="1:8" x14ac:dyDescent="0.25">
      <c r="A240" s="16" t="s">
        <v>90</v>
      </c>
      <c r="B240" s="18" t="s">
        <v>423</v>
      </c>
      <c r="C240" s="18" t="s">
        <v>424</v>
      </c>
      <c r="D240" s="17">
        <v>1055</v>
      </c>
      <c r="E240" s="17">
        <v>377200</v>
      </c>
      <c r="F240" s="19">
        <f t="shared" si="5"/>
        <v>357.53554502369667</v>
      </c>
      <c r="G240" s="18" t="s">
        <v>40</v>
      </c>
      <c r="H240" s="107"/>
    </row>
    <row r="241" spans="1:8" x14ac:dyDescent="0.25">
      <c r="A241" s="16" t="s">
        <v>90</v>
      </c>
      <c r="B241" s="18" t="s">
        <v>454</v>
      </c>
      <c r="C241" s="18" t="s">
        <v>455</v>
      </c>
      <c r="D241" s="17">
        <v>105</v>
      </c>
      <c r="E241" s="17">
        <v>314</v>
      </c>
      <c r="F241" s="19">
        <f t="shared" si="5"/>
        <v>2.9904761904761905</v>
      </c>
      <c r="G241" s="18" t="s">
        <v>40</v>
      </c>
      <c r="H241" s="107"/>
    </row>
    <row r="242" spans="1:8" ht="28.5" x14ac:dyDescent="0.25">
      <c r="A242" s="16" t="s">
        <v>90</v>
      </c>
      <c r="B242" s="18" t="s">
        <v>456</v>
      </c>
      <c r="C242" s="18" t="s">
        <v>457</v>
      </c>
      <c r="D242" s="17">
        <v>925</v>
      </c>
      <c r="E242" s="17">
        <v>329835</v>
      </c>
      <c r="F242" s="19">
        <f t="shared" si="5"/>
        <v>356.57837837837837</v>
      </c>
      <c r="G242" s="18" t="s">
        <v>40</v>
      </c>
      <c r="H242" s="107"/>
    </row>
    <row r="243" spans="1:8" x14ac:dyDescent="0.25">
      <c r="A243" s="16" t="s">
        <v>90</v>
      </c>
      <c r="B243" s="18" t="s">
        <v>458</v>
      </c>
      <c r="C243" s="18" t="s">
        <v>455</v>
      </c>
      <c r="D243" s="20">
        <v>210</v>
      </c>
      <c r="E243" s="20">
        <v>210</v>
      </c>
      <c r="F243" s="21">
        <f t="shared" si="5"/>
        <v>1</v>
      </c>
      <c r="G243" s="22" t="s">
        <v>40</v>
      </c>
      <c r="H243" s="107"/>
    </row>
    <row r="244" spans="1:8" ht="28.5" x14ac:dyDescent="0.25">
      <c r="A244" s="16" t="s">
        <v>90</v>
      </c>
      <c r="B244" s="18" t="s">
        <v>459</v>
      </c>
      <c r="C244" s="18" t="s">
        <v>460</v>
      </c>
      <c r="D244" s="20">
        <v>925</v>
      </c>
      <c r="E244" s="20">
        <v>92400</v>
      </c>
      <c r="F244" s="21">
        <f t="shared" si="5"/>
        <v>99.891891891891888</v>
      </c>
      <c r="G244" s="22" t="s">
        <v>40</v>
      </c>
      <c r="H244" s="107"/>
    </row>
    <row r="245" spans="1:8" ht="28.5" x14ac:dyDescent="0.25">
      <c r="A245" s="16" t="s">
        <v>90</v>
      </c>
      <c r="B245" s="18" t="s">
        <v>461</v>
      </c>
      <c r="C245" s="18" t="s">
        <v>462</v>
      </c>
      <c r="D245" s="20">
        <v>400</v>
      </c>
      <c r="E245" s="20">
        <v>2500</v>
      </c>
      <c r="F245" s="21">
        <f t="shared" si="5"/>
        <v>6.25</v>
      </c>
      <c r="G245" s="22" t="s">
        <v>40</v>
      </c>
      <c r="H245" s="107"/>
    </row>
    <row r="246" spans="1:8" ht="28.5" x14ac:dyDescent="0.25">
      <c r="A246" s="16" t="s">
        <v>90</v>
      </c>
      <c r="B246" s="18" t="s">
        <v>430</v>
      </c>
      <c r="C246" s="18" t="s">
        <v>463</v>
      </c>
      <c r="D246" s="20">
        <v>450</v>
      </c>
      <c r="E246" s="20">
        <v>6800</v>
      </c>
      <c r="F246" s="21">
        <f t="shared" si="5"/>
        <v>15.111111111111111</v>
      </c>
      <c r="G246" s="22" t="s">
        <v>40</v>
      </c>
      <c r="H246" s="107"/>
    </row>
    <row r="247" spans="1:8" ht="28.5" x14ac:dyDescent="0.25">
      <c r="A247" s="16" t="s">
        <v>90</v>
      </c>
      <c r="B247" s="18" t="s">
        <v>464</v>
      </c>
      <c r="C247" s="18" t="s">
        <v>465</v>
      </c>
      <c r="D247" s="20">
        <v>225</v>
      </c>
      <c r="E247" s="20">
        <v>5600</v>
      </c>
      <c r="F247" s="21">
        <f t="shared" si="5"/>
        <v>24.888888888888889</v>
      </c>
      <c r="G247" s="22" t="s">
        <v>40</v>
      </c>
      <c r="H247" s="107"/>
    </row>
    <row r="248" spans="1:8" ht="28.5" x14ac:dyDescent="0.25">
      <c r="A248" s="16" t="s">
        <v>90</v>
      </c>
      <c r="B248" s="18" t="s">
        <v>437</v>
      </c>
      <c r="C248" s="18" t="s">
        <v>438</v>
      </c>
      <c r="D248" s="20">
        <v>1000</v>
      </c>
      <c r="E248" s="20">
        <v>18300</v>
      </c>
      <c r="F248" s="21">
        <f t="shared" si="5"/>
        <v>18.3</v>
      </c>
      <c r="G248" s="22" t="s">
        <v>40</v>
      </c>
      <c r="H248" s="107"/>
    </row>
    <row r="249" spans="1:8" x14ac:dyDescent="0.25">
      <c r="A249" s="16" t="s">
        <v>90</v>
      </c>
      <c r="B249" s="18" t="s">
        <v>466</v>
      </c>
      <c r="C249" s="18" t="s">
        <v>441</v>
      </c>
      <c r="D249" s="20">
        <v>500</v>
      </c>
      <c r="E249" s="20">
        <v>12500</v>
      </c>
      <c r="F249" s="21">
        <f t="shared" si="5"/>
        <v>25</v>
      </c>
      <c r="G249" s="22" t="s">
        <v>40</v>
      </c>
      <c r="H249" s="107"/>
    </row>
    <row r="250" spans="1:8" x14ac:dyDescent="0.25">
      <c r="A250" s="16" t="s">
        <v>90</v>
      </c>
      <c r="B250" s="18" t="s">
        <v>467</v>
      </c>
      <c r="C250" s="18" t="s">
        <v>468</v>
      </c>
      <c r="D250" s="20">
        <v>815</v>
      </c>
      <c r="E250" s="20">
        <v>236795</v>
      </c>
      <c r="F250" s="21">
        <f t="shared" si="5"/>
        <v>290.54601226993867</v>
      </c>
      <c r="G250" s="22" t="s">
        <v>40</v>
      </c>
      <c r="H250" s="107"/>
    </row>
    <row r="251" spans="1:8" ht="28.5" x14ac:dyDescent="0.25">
      <c r="A251" s="16" t="s">
        <v>90</v>
      </c>
      <c r="B251" s="18" t="s">
        <v>469</v>
      </c>
      <c r="C251" s="18" t="s">
        <v>470</v>
      </c>
      <c r="D251" s="20">
        <v>685</v>
      </c>
      <c r="E251" s="20">
        <v>23200</v>
      </c>
      <c r="F251" s="21">
        <f t="shared" si="5"/>
        <v>33.868613138686129</v>
      </c>
      <c r="G251" s="22" t="s">
        <v>40</v>
      </c>
      <c r="H251" s="107"/>
    </row>
    <row r="252" spans="1:8" x14ac:dyDescent="0.25">
      <c r="A252" s="16" t="s">
        <v>90</v>
      </c>
      <c r="B252" s="18" t="s">
        <v>471</v>
      </c>
      <c r="C252" s="18" t="s">
        <v>472</v>
      </c>
      <c r="D252" s="20">
        <v>125</v>
      </c>
      <c r="E252" s="20">
        <f>+D252*F252</f>
        <v>55625</v>
      </c>
      <c r="F252" s="21">
        <v>445</v>
      </c>
      <c r="G252" s="18" t="s">
        <v>20</v>
      </c>
      <c r="H252" s="107"/>
    </row>
    <row r="253" spans="1:8" x14ac:dyDescent="0.25">
      <c r="A253" s="16" t="s">
        <v>90</v>
      </c>
      <c r="B253" s="18" t="s">
        <v>473</v>
      </c>
      <c r="C253" s="18" t="s">
        <v>472</v>
      </c>
      <c r="D253" s="20">
        <v>115</v>
      </c>
      <c r="E253" s="20">
        <f t="shared" ref="E253:E305" si="6">+D253*F253</f>
        <v>76930.997999999992</v>
      </c>
      <c r="F253" s="21">
        <v>668.96519999999998</v>
      </c>
      <c r="G253" s="22" t="s">
        <v>474</v>
      </c>
      <c r="H253" s="107"/>
    </row>
    <row r="254" spans="1:8" x14ac:dyDescent="0.25">
      <c r="A254" s="16" t="s">
        <v>90</v>
      </c>
      <c r="B254" s="18" t="s">
        <v>475</v>
      </c>
      <c r="C254" s="18" t="s">
        <v>476</v>
      </c>
      <c r="D254" s="20">
        <v>300</v>
      </c>
      <c r="E254" s="20">
        <f t="shared" si="6"/>
        <v>318900</v>
      </c>
      <c r="F254" s="21">
        <v>1063</v>
      </c>
      <c r="G254" s="18" t="s">
        <v>20</v>
      </c>
      <c r="H254" s="107"/>
    </row>
    <row r="255" spans="1:8" x14ac:dyDescent="0.25">
      <c r="A255" s="16" t="s">
        <v>90</v>
      </c>
      <c r="B255" s="18" t="s">
        <v>477</v>
      </c>
      <c r="C255" s="18" t="s">
        <v>476</v>
      </c>
      <c r="D255" s="20">
        <v>290</v>
      </c>
      <c r="E255" s="20">
        <f t="shared" si="6"/>
        <v>435290</v>
      </c>
      <c r="F255" s="21">
        <v>1501</v>
      </c>
      <c r="G255" s="22" t="s">
        <v>40</v>
      </c>
      <c r="H255" s="107"/>
    </row>
    <row r="256" spans="1:8" x14ac:dyDescent="0.25">
      <c r="A256" s="16" t="s">
        <v>90</v>
      </c>
      <c r="B256" s="18" t="s">
        <v>478</v>
      </c>
      <c r="C256" s="18" t="s">
        <v>479</v>
      </c>
      <c r="D256" s="20">
        <v>25</v>
      </c>
      <c r="E256" s="20">
        <f t="shared" si="6"/>
        <v>0</v>
      </c>
      <c r="F256" s="21">
        <v>0</v>
      </c>
      <c r="G256" s="18" t="s">
        <v>20</v>
      </c>
      <c r="H256" s="107"/>
    </row>
    <row r="257" spans="1:8" x14ac:dyDescent="0.25">
      <c r="A257" s="16" t="s">
        <v>90</v>
      </c>
      <c r="B257" s="18" t="s">
        <v>478</v>
      </c>
      <c r="C257" s="18" t="s">
        <v>479</v>
      </c>
      <c r="D257" s="20">
        <v>25</v>
      </c>
      <c r="E257" s="20">
        <f t="shared" si="6"/>
        <v>2575</v>
      </c>
      <c r="F257" s="21">
        <v>103</v>
      </c>
      <c r="G257" s="18" t="s">
        <v>20</v>
      </c>
      <c r="H257" s="107"/>
    </row>
    <row r="258" spans="1:8" x14ac:dyDescent="0.25">
      <c r="A258" s="16" t="s">
        <v>90</v>
      </c>
      <c r="B258" s="18" t="s">
        <v>478</v>
      </c>
      <c r="C258" s="18" t="s">
        <v>479</v>
      </c>
      <c r="D258" s="20">
        <v>125</v>
      </c>
      <c r="E258" s="20">
        <f t="shared" si="6"/>
        <v>125</v>
      </c>
      <c r="F258" s="21">
        <v>1</v>
      </c>
      <c r="G258" s="18" t="s">
        <v>20</v>
      </c>
      <c r="H258" s="107"/>
    </row>
    <row r="259" spans="1:8" x14ac:dyDescent="0.25">
      <c r="A259" s="16" t="s">
        <v>90</v>
      </c>
      <c r="B259" s="18" t="s">
        <v>478</v>
      </c>
      <c r="C259" s="18" t="s">
        <v>479</v>
      </c>
      <c r="D259" s="20">
        <v>25</v>
      </c>
      <c r="E259" s="20">
        <f t="shared" si="6"/>
        <v>950</v>
      </c>
      <c r="F259" s="21">
        <v>38</v>
      </c>
      <c r="G259" s="18" t="s">
        <v>20</v>
      </c>
      <c r="H259" s="107"/>
    </row>
    <row r="260" spans="1:8" x14ac:dyDescent="0.25">
      <c r="A260" s="16" t="s">
        <v>90</v>
      </c>
      <c r="B260" s="18" t="s">
        <v>478</v>
      </c>
      <c r="C260" s="18" t="s">
        <v>479</v>
      </c>
      <c r="D260" s="20">
        <v>25</v>
      </c>
      <c r="E260" s="20">
        <f t="shared" si="6"/>
        <v>200</v>
      </c>
      <c r="F260" s="21">
        <v>8</v>
      </c>
      <c r="G260" s="18" t="s">
        <v>20</v>
      </c>
      <c r="H260" s="107"/>
    </row>
    <row r="261" spans="1:8" x14ac:dyDescent="0.25">
      <c r="A261" s="16" t="s">
        <v>90</v>
      </c>
      <c r="B261" s="18" t="s">
        <v>478</v>
      </c>
      <c r="C261" s="18" t="s">
        <v>479</v>
      </c>
      <c r="D261" s="20">
        <v>25</v>
      </c>
      <c r="E261" s="20">
        <f t="shared" si="6"/>
        <v>75</v>
      </c>
      <c r="F261" s="21">
        <v>3</v>
      </c>
      <c r="G261" s="18" t="s">
        <v>20</v>
      </c>
      <c r="H261" s="107"/>
    </row>
    <row r="262" spans="1:8" x14ac:dyDescent="0.25">
      <c r="A262" s="16" t="s">
        <v>90</v>
      </c>
      <c r="B262" s="18" t="s">
        <v>478</v>
      </c>
      <c r="C262" s="18" t="s">
        <v>479</v>
      </c>
      <c r="D262" s="20">
        <v>25</v>
      </c>
      <c r="E262" s="20">
        <f t="shared" si="6"/>
        <v>0</v>
      </c>
      <c r="F262" s="21">
        <v>0</v>
      </c>
      <c r="G262" s="18" t="s">
        <v>20</v>
      </c>
      <c r="H262" s="107"/>
    </row>
    <row r="263" spans="1:8" x14ac:dyDescent="0.25">
      <c r="A263" s="16" t="s">
        <v>90</v>
      </c>
      <c r="B263" s="18" t="s">
        <v>478</v>
      </c>
      <c r="C263" s="18" t="s">
        <v>479</v>
      </c>
      <c r="D263" s="20">
        <v>25</v>
      </c>
      <c r="E263" s="20">
        <f t="shared" si="6"/>
        <v>0</v>
      </c>
      <c r="F263" s="21">
        <v>0</v>
      </c>
      <c r="G263" s="18" t="s">
        <v>20</v>
      </c>
      <c r="H263" s="107"/>
    </row>
    <row r="264" spans="1:8" x14ac:dyDescent="0.25">
      <c r="A264" s="16" t="s">
        <v>90</v>
      </c>
      <c r="B264" s="18" t="s">
        <v>478</v>
      </c>
      <c r="C264" s="18" t="s">
        <v>479</v>
      </c>
      <c r="D264" s="20">
        <v>25</v>
      </c>
      <c r="E264" s="20">
        <f t="shared" si="6"/>
        <v>25</v>
      </c>
      <c r="F264" s="21">
        <v>1</v>
      </c>
      <c r="G264" s="18" t="s">
        <v>20</v>
      </c>
      <c r="H264" s="107"/>
    </row>
    <row r="265" spans="1:8" x14ac:dyDescent="0.25">
      <c r="A265" s="16" t="s">
        <v>90</v>
      </c>
      <c r="B265" s="18" t="s">
        <v>478</v>
      </c>
      <c r="C265" s="18" t="s">
        <v>479</v>
      </c>
      <c r="D265" s="20">
        <v>125</v>
      </c>
      <c r="E265" s="20">
        <f t="shared" si="6"/>
        <v>12500</v>
      </c>
      <c r="F265" s="21">
        <v>100</v>
      </c>
      <c r="G265" s="18" t="s">
        <v>20</v>
      </c>
      <c r="H265" s="107"/>
    </row>
    <row r="266" spans="1:8" x14ac:dyDescent="0.25">
      <c r="A266" s="16" t="s">
        <v>90</v>
      </c>
      <c r="B266" s="18" t="s">
        <v>480</v>
      </c>
      <c r="C266" s="18" t="s">
        <v>481</v>
      </c>
      <c r="D266" s="20">
        <v>300</v>
      </c>
      <c r="E266" s="20">
        <f>+D266*F266</f>
        <v>295956.99900000001</v>
      </c>
      <c r="F266" s="21">
        <f>986.52333</f>
        <v>986.52332999999999</v>
      </c>
      <c r="G266" s="18" t="s">
        <v>20</v>
      </c>
      <c r="H266" s="107"/>
    </row>
    <row r="267" spans="1:8" x14ac:dyDescent="0.25">
      <c r="A267" s="16" t="s">
        <v>90</v>
      </c>
      <c r="B267" s="18" t="s">
        <v>482</v>
      </c>
      <c r="C267" s="18" t="s">
        <v>483</v>
      </c>
      <c r="D267" s="20">
        <v>50</v>
      </c>
      <c r="E267" s="20">
        <f t="shared" si="6"/>
        <v>6150</v>
      </c>
      <c r="F267" s="21">
        <v>123</v>
      </c>
      <c r="G267" s="18" t="s">
        <v>20</v>
      </c>
      <c r="H267" s="107"/>
    </row>
    <row r="268" spans="1:8" x14ac:dyDescent="0.25">
      <c r="A268" s="16" t="s">
        <v>90</v>
      </c>
      <c r="B268" s="18" t="s">
        <v>484</v>
      </c>
      <c r="C268" s="18" t="s">
        <v>485</v>
      </c>
      <c r="D268" s="20">
        <v>190</v>
      </c>
      <c r="E268" s="20">
        <f t="shared" si="6"/>
        <v>70490</v>
      </c>
      <c r="F268" s="21">
        <v>371</v>
      </c>
      <c r="G268" s="18" t="s">
        <v>20</v>
      </c>
      <c r="H268" s="107"/>
    </row>
    <row r="269" spans="1:8" x14ac:dyDescent="0.25">
      <c r="A269" s="16" t="s">
        <v>90</v>
      </c>
      <c r="B269" s="18" t="s">
        <v>486</v>
      </c>
      <c r="C269" s="18" t="s">
        <v>487</v>
      </c>
      <c r="D269" s="20">
        <v>190</v>
      </c>
      <c r="E269" s="20">
        <f t="shared" si="6"/>
        <v>676555</v>
      </c>
      <c r="F269" s="21">
        <v>3560.8157894736842</v>
      </c>
      <c r="G269" s="18" t="s">
        <v>20</v>
      </c>
      <c r="H269" s="107"/>
    </row>
    <row r="270" spans="1:8" x14ac:dyDescent="0.25">
      <c r="A270" s="16" t="s">
        <v>90</v>
      </c>
      <c r="B270" s="18" t="s">
        <v>488</v>
      </c>
      <c r="C270" s="18" t="s">
        <v>489</v>
      </c>
      <c r="D270" s="20">
        <v>190</v>
      </c>
      <c r="E270" s="20">
        <f t="shared" si="6"/>
        <v>32300</v>
      </c>
      <c r="F270" s="21">
        <v>170</v>
      </c>
      <c r="G270" s="18" t="s">
        <v>20</v>
      </c>
      <c r="H270" s="107"/>
    </row>
    <row r="271" spans="1:8" x14ac:dyDescent="0.25">
      <c r="A271" s="16" t="s">
        <v>90</v>
      </c>
      <c r="B271" s="18" t="s">
        <v>490</v>
      </c>
      <c r="C271" s="18" t="s">
        <v>491</v>
      </c>
      <c r="D271" s="20">
        <v>190</v>
      </c>
      <c r="E271" s="20">
        <f t="shared" si="6"/>
        <v>3347800</v>
      </c>
      <c r="F271" s="21">
        <v>17620</v>
      </c>
      <c r="G271" s="18" t="s">
        <v>20</v>
      </c>
      <c r="H271" s="107"/>
    </row>
    <row r="272" spans="1:8" ht="28.5" x14ac:dyDescent="0.25">
      <c r="A272" s="16" t="s">
        <v>90</v>
      </c>
      <c r="B272" s="18" t="s">
        <v>492</v>
      </c>
      <c r="C272" s="18" t="s">
        <v>493</v>
      </c>
      <c r="D272" s="20">
        <v>175</v>
      </c>
      <c r="E272" s="20">
        <f t="shared" si="6"/>
        <v>4696650</v>
      </c>
      <c r="F272" s="21">
        <v>26838</v>
      </c>
      <c r="G272" s="22" t="s">
        <v>40</v>
      </c>
      <c r="H272" s="107"/>
    </row>
    <row r="273" spans="1:8" x14ac:dyDescent="0.25">
      <c r="A273" s="16" t="s">
        <v>90</v>
      </c>
      <c r="B273" s="18" t="s">
        <v>494</v>
      </c>
      <c r="C273" s="18" t="s">
        <v>495</v>
      </c>
      <c r="D273" s="20">
        <v>190</v>
      </c>
      <c r="E273" s="20">
        <f t="shared" si="6"/>
        <v>1116235</v>
      </c>
      <c r="F273" s="21">
        <v>5874.9210526315792</v>
      </c>
      <c r="G273" s="18" t="s">
        <v>20</v>
      </c>
      <c r="H273" s="107"/>
    </row>
    <row r="274" spans="1:8" x14ac:dyDescent="0.25">
      <c r="A274" s="16" t="s">
        <v>90</v>
      </c>
      <c r="B274" s="18" t="s">
        <v>496</v>
      </c>
      <c r="C274" s="18" t="s">
        <v>497</v>
      </c>
      <c r="D274" s="20">
        <v>175</v>
      </c>
      <c r="E274" s="20">
        <f t="shared" si="6"/>
        <v>1528115</v>
      </c>
      <c r="F274" s="21">
        <v>8732.0857142857149</v>
      </c>
      <c r="G274" s="22" t="s">
        <v>40</v>
      </c>
      <c r="H274" s="107"/>
    </row>
    <row r="275" spans="1:8" x14ac:dyDescent="0.25">
      <c r="A275" s="16" t="s">
        <v>90</v>
      </c>
      <c r="B275" s="18" t="s">
        <v>498</v>
      </c>
      <c r="C275" s="18" t="s">
        <v>499</v>
      </c>
      <c r="D275" s="20">
        <v>190</v>
      </c>
      <c r="E275" s="20">
        <f t="shared" si="6"/>
        <v>313500</v>
      </c>
      <c r="F275" s="21">
        <v>1650</v>
      </c>
      <c r="G275" s="18" t="s">
        <v>20</v>
      </c>
      <c r="H275" s="107"/>
    </row>
    <row r="276" spans="1:8" x14ac:dyDescent="0.25">
      <c r="A276" s="16" t="s">
        <v>90</v>
      </c>
      <c r="B276" s="18" t="s">
        <v>500</v>
      </c>
      <c r="C276" s="18" t="s">
        <v>501</v>
      </c>
      <c r="D276" s="20">
        <v>0</v>
      </c>
      <c r="E276" s="20">
        <f t="shared" si="6"/>
        <v>0</v>
      </c>
      <c r="F276" s="21">
        <v>0</v>
      </c>
      <c r="G276" s="18" t="s">
        <v>20</v>
      </c>
      <c r="H276" s="107"/>
    </row>
    <row r="277" spans="1:8" ht="28.5" x14ac:dyDescent="0.25">
      <c r="A277" s="16" t="s">
        <v>90</v>
      </c>
      <c r="B277" s="18" t="s">
        <v>502</v>
      </c>
      <c r="C277" s="18" t="s">
        <v>503</v>
      </c>
      <c r="D277" s="20">
        <v>220</v>
      </c>
      <c r="E277" s="20">
        <f t="shared" si="6"/>
        <v>156420</v>
      </c>
      <c r="F277" s="21">
        <v>711</v>
      </c>
      <c r="G277" s="18" t="s">
        <v>20</v>
      </c>
      <c r="H277" s="107"/>
    </row>
    <row r="278" spans="1:8" ht="28.5" x14ac:dyDescent="0.25">
      <c r="A278" s="16" t="s">
        <v>90</v>
      </c>
      <c r="B278" s="18" t="s">
        <v>504</v>
      </c>
      <c r="C278" s="18" t="s">
        <v>505</v>
      </c>
      <c r="D278" s="20">
        <v>10</v>
      </c>
      <c r="E278" s="20">
        <f t="shared" si="6"/>
        <v>308540</v>
      </c>
      <c r="F278" s="21">
        <v>30854</v>
      </c>
      <c r="G278" s="18" t="s">
        <v>20</v>
      </c>
      <c r="H278" s="107"/>
    </row>
    <row r="279" spans="1:8" x14ac:dyDescent="0.25">
      <c r="A279" s="16" t="s">
        <v>90</v>
      </c>
      <c r="B279" s="18" t="s">
        <v>506</v>
      </c>
      <c r="C279" s="18" t="s">
        <v>507</v>
      </c>
      <c r="D279" s="20">
        <v>190</v>
      </c>
      <c r="E279" s="20">
        <f t="shared" si="6"/>
        <v>760</v>
      </c>
      <c r="F279" s="21">
        <v>4</v>
      </c>
      <c r="G279" s="18" t="s">
        <v>20</v>
      </c>
      <c r="H279" s="107"/>
    </row>
    <row r="280" spans="1:8" ht="28.5" x14ac:dyDescent="0.25">
      <c r="A280" s="16" t="s">
        <v>90</v>
      </c>
      <c r="B280" s="18" t="s">
        <v>508</v>
      </c>
      <c r="C280" s="18" t="s">
        <v>509</v>
      </c>
      <c r="D280" s="20">
        <v>190</v>
      </c>
      <c r="E280" s="20">
        <f t="shared" si="6"/>
        <v>950</v>
      </c>
      <c r="F280" s="21">
        <v>5</v>
      </c>
      <c r="G280" s="18" t="s">
        <v>20</v>
      </c>
      <c r="H280" s="107"/>
    </row>
    <row r="281" spans="1:8" x14ac:dyDescent="0.25">
      <c r="A281" s="16" t="s">
        <v>90</v>
      </c>
      <c r="B281" s="18" t="s">
        <v>510</v>
      </c>
      <c r="C281" s="18" t="s">
        <v>511</v>
      </c>
      <c r="D281" s="20">
        <v>190</v>
      </c>
      <c r="E281" s="20">
        <f t="shared" si="6"/>
        <v>7410</v>
      </c>
      <c r="F281" s="21">
        <v>39</v>
      </c>
      <c r="G281" s="18" t="s">
        <v>20</v>
      </c>
      <c r="H281" s="107"/>
    </row>
    <row r="282" spans="1:8" x14ac:dyDescent="0.25">
      <c r="A282" s="16" t="s">
        <v>90</v>
      </c>
      <c r="B282" s="18" t="s">
        <v>512</v>
      </c>
      <c r="C282" s="18" t="s">
        <v>513</v>
      </c>
      <c r="D282" s="20">
        <v>190</v>
      </c>
      <c r="E282" s="20">
        <f t="shared" si="6"/>
        <v>258020</v>
      </c>
      <c r="F282" s="21">
        <v>1358</v>
      </c>
      <c r="G282" s="18" t="s">
        <v>20</v>
      </c>
      <c r="H282" s="107"/>
    </row>
    <row r="283" spans="1:8" x14ac:dyDescent="0.25">
      <c r="A283" s="16" t="s">
        <v>90</v>
      </c>
      <c r="B283" s="18" t="s">
        <v>482</v>
      </c>
      <c r="C283" s="18" t="s">
        <v>514</v>
      </c>
      <c r="D283" s="20">
        <v>50</v>
      </c>
      <c r="E283" s="20">
        <f t="shared" si="6"/>
        <v>5700</v>
      </c>
      <c r="F283" s="21">
        <v>114</v>
      </c>
      <c r="G283" s="18" t="s">
        <v>20</v>
      </c>
      <c r="H283" s="107"/>
    </row>
    <row r="284" spans="1:8" x14ac:dyDescent="0.25">
      <c r="A284" s="16" t="s">
        <v>90</v>
      </c>
      <c r="B284" s="18" t="s">
        <v>484</v>
      </c>
      <c r="C284" s="18" t="s">
        <v>515</v>
      </c>
      <c r="D284" s="20">
        <v>50</v>
      </c>
      <c r="E284" s="20">
        <f t="shared" si="6"/>
        <v>3200</v>
      </c>
      <c r="F284" s="21">
        <v>64</v>
      </c>
      <c r="G284" s="18" t="s">
        <v>20</v>
      </c>
      <c r="H284" s="107"/>
    </row>
    <row r="285" spans="1:8" x14ac:dyDescent="0.25">
      <c r="A285" s="16" t="s">
        <v>90</v>
      </c>
      <c r="B285" s="18" t="s">
        <v>486</v>
      </c>
      <c r="C285" s="18" t="s">
        <v>516</v>
      </c>
      <c r="D285" s="20">
        <v>50</v>
      </c>
      <c r="E285" s="20">
        <f t="shared" si="6"/>
        <v>87605</v>
      </c>
      <c r="F285" s="21">
        <v>1752.1</v>
      </c>
      <c r="G285" s="18" t="s">
        <v>20</v>
      </c>
      <c r="H285" s="107"/>
    </row>
    <row r="286" spans="1:8" x14ac:dyDescent="0.25">
      <c r="A286" s="16" t="s">
        <v>90</v>
      </c>
      <c r="B286" s="18" t="s">
        <v>488</v>
      </c>
      <c r="C286" s="18" t="s">
        <v>517</v>
      </c>
      <c r="D286" s="20">
        <v>50</v>
      </c>
      <c r="E286" s="20">
        <f t="shared" si="6"/>
        <v>50</v>
      </c>
      <c r="F286" s="21">
        <v>1</v>
      </c>
      <c r="G286" s="18" t="s">
        <v>20</v>
      </c>
      <c r="H286" s="107"/>
    </row>
    <row r="287" spans="1:8" x14ac:dyDescent="0.25">
      <c r="A287" s="16" t="s">
        <v>90</v>
      </c>
      <c r="B287" s="18" t="s">
        <v>518</v>
      </c>
      <c r="C287" s="18" t="s">
        <v>519</v>
      </c>
      <c r="D287" s="20">
        <v>50</v>
      </c>
      <c r="E287" s="20">
        <f t="shared" si="6"/>
        <v>42200</v>
      </c>
      <c r="F287" s="21">
        <v>844</v>
      </c>
      <c r="G287" s="18" t="s">
        <v>20</v>
      </c>
      <c r="H287" s="107"/>
    </row>
    <row r="288" spans="1:8" x14ac:dyDescent="0.25">
      <c r="A288" s="16" t="s">
        <v>90</v>
      </c>
      <c r="B288" s="18" t="s">
        <v>520</v>
      </c>
      <c r="C288" s="18" t="s">
        <v>521</v>
      </c>
      <c r="D288" s="20">
        <v>50</v>
      </c>
      <c r="E288" s="20">
        <f t="shared" si="6"/>
        <v>85515</v>
      </c>
      <c r="F288" s="21">
        <v>1710.3</v>
      </c>
      <c r="G288" s="18" t="s">
        <v>20</v>
      </c>
      <c r="H288" s="107"/>
    </row>
    <row r="289" spans="1:8" x14ac:dyDescent="0.25">
      <c r="A289" s="16" t="s">
        <v>90</v>
      </c>
      <c r="B289" s="18" t="s">
        <v>522</v>
      </c>
      <c r="C289" s="18" t="s">
        <v>523</v>
      </c>
      <c r="D289" s="20">
        <v>45</v>
      </c>
      <c r="E289" s="20">
        <f t="shared" si="6"/>
        <v>57510</v>
      </c>
      <c r="F289" s="21">
        <v>1278</v>
      </c>
      <c r="G289" s="22" t="s">
        <v>40</v>
      </c>
      <c r="H289" s="107"/>
    </row>
    <row r="290" spans="1:8" x14ac:dyDescent="0.25">
      <c r="A290" s="16" t="s">
        <v>90</v>
      </c>
      <c r="B290" s="18" t="s">
        <v>524</v>
      </c>
      <c r="C290" s="18" t="s">
        <v>525</v>
      </c>
      <c r="D290" s="20">
        <v>50</v>
      </c>
      <c r="E290" s="20">
        <f t="shared" si="6"/>
        <v>7309.9999999999991</v>
      </c>
      <c r="F290" s="21">
        <v>146.19999999999999</v>
      </c>
      <c r="G290" s="18" t="s">
        <v>20</v>
      </c>
      <c r="H290" s="107"/>
    </row>
    <row r="291" spans="1:8" ht="28.5" x14ac:dyDescent="0.25">
      <c r="A291" s="16" t="s">
        <v>90</v>
      </c>
      <c r="B291" s="18" t="s">
        <v>526</v>
      </c>
      <c r="C291" s="18" t="s">
        <v>527</v>
      </c>
      <c r="D291" s="20">
        <v>50</v>
      </c>
      <c r="E291" s="20">
        <f t="shared" si="6"/>
        <v>50</v>
      </c>
      <c r="F291" s="21">
        <v>1</v>
      </c>
      <c r="G291" s="18" t="s">
        <v>20</v>
      </c>
      <c r="H291" s="107"/>
    </row>
    <row r="292" spans="1:8" x14ac:dyDescent="0.25">
      <c r="A292" s="16" t="s">
        <v>90</v>
      </c>
      <c r="B292" s="18" t="s">
        <v>498</v>
      </c>
      <c r="C292" s="18" t="s">
        <v>528</v>
      </c>
      <c r="D292" s="20">
        <v>50</v>
      </c>
      <c r="E292" s="20">
        <f t="shared" si="6"/>
        <v>17400</v>
      </c>
      <c r="F292" s="21">
        <v>348</v>
      </c>
      <c r="G292" s="18" t="s">
        <v>20</v>
      </c>
      <c r="H292" s="107"/>
    </row>
    <row r="293" spans="1:8" x14ac:dyDescent="0.25">
      <c r="A293" s="16" t="s">
        <v>90</v>
      </c>
      <c r="B293" s="18" t="s">
        <v>529</v>
      </c>
      <c r="C293" s="18" t="s">
        <v>530</v>
      </c>
      <c r="D293" s="20">
        <v>50</v>
      </c>
      <c r="E293" s="20">
        <f t="shared" si="6"/>
        <v>48900</v>
      </c>
      <c r="F293" s="21">
        <v>978</v>
      </c>
      <c r="G293" s="18" t="s">
        <v>20</v>
      </c>
      <c r="H293" s="107"/>
    </row>
    <row r="294" spans="1:8" x14ac:dyDescent="0.25">
      <c r="A294" s="16" t="s">
        <v>90</v>
      </c>
      <c r="B294" s="18" t="s">
        <v>531</v>
      </c>
      <c r="C294" s="18" t="s">
        <v>532</v>
      </c>
      <c r="D294" s="20">
        <v>45</v>
      </c>
      <c r="E294" s="20">
        <f t="shared" si="6"/>
        <v>42255</v>
      </c>
      <c r="F294" s="21">
        <v>939</v>
      </c>
      <c r="G294" s="22" t="s">
        <v>40</v>
      </c>
      <c r="H294" s="107"/>
    </row>
    <row r="295" spans="1:8" x14ac:dyDescent="0.25">
      <c r="A295" s="16" t="s">
        <v>90</v>
      </c>
      <c r="B295" s="18" t="s">
        <v>533</v>
      </c>
      <c r="C295" s="18" t="s">
        <v>534</v>
      </c>
      <c r="D295" s="20">
        <v>50</v>
      </c>
      <c r="E295" s="20">
        <f t="shared" si="6"/>
        <v>200</v>
      </c>
      <c r="F295" s="21">
        <v>4</v>
      </c>
      <c r="G295" s="18" t="s">
        <v>20</v>
      </c>
      <c r="H295" s="107"/>
    </row>
    <row r="296" spans="1:8" x14ac:dyDescent="0.25">
      <c r="A296" s="16" t="s">
        <v>90</v>
      </c>
      <c r="B296" s="18" t="s">
        <v>535</v>
      </c>
      <c r="C296" s="18" t="s">
        <v>536</v>
      </c>
      <c r="D296" s="20">
        <v>55</v>
      </c>
      <c r="E296" s="20">
        <f t="shared" si="6"/>
        <v>189255</v>
      </c>
      <c r="F296" s="21">
        <v>3441</v>
      </c>
      <c r="G296" s="18" t="s">
        <v>20</v>
      </c>
      <c r="H296" s="107"/>
    </row>
    <row r="297" spans="1:8" ht="42.75" x14ac:dyDescent="0.25">
      <c r="A297" s="16" t="s">
        <v>90</v>
      </c>
      <c r="B297" s="18" t="s">
        <v>537</v>
      </c>
      <c r="C297" s="18" t="s">
        <v>538</v>
      </c>
      <c r="D297" s="20">
        <v>190</v>
      </c>
      <c r="E297" s="20">
        <f t="shared" si="6"/>
        <v>46550</v>
      </c>
      <c r="F297" s="21">
        <v>245</v>
      </c>
      <c r="G297" s="18" t="s">
        <v>20</v>
      </c>
      <c r="H297" s="107"/>
    </row>
    <row r="298" spans="1:8" ht="28.5" x14ac:dyDescent="0.25">
      <c r="A298" s="16" t="s">
        <v>90</v>
      </c>
      <c r="B298" s="18" t="s">
        <v>539</v>
      </c>
      <c r="C298" s="18" t="s">
        <v>540</v>
      </c>
      <c r="D298" s="20">
        <v>190</v>
      </c>
      <c r="E298" s="20">
        <f t="shared" si="6"/>
        <v>22420</v>
      </c>
      <c r="F298" s="21">
        <v>118</v>
      </c>
      <c r="G298" s="18" t="s">
        <v>20</v>
      </c>
      <c r="H298" s="107"/>
    </row>
    <row r="299" spans="1:8" x14ac:dyDescent="0.25">
      <c r="A299" s="16" t="s">
        <v>90</v>
      </c>
      <c r="B299" s="18" t="s">
        <v>541</v>
      </c>
      <c r="C299" s="18" t="s">
        <v>542</v>
      </c>
      <c r="D299" s="20">
        <v>190</v>
      </c>
      <c r="E299" s="20">
        <f t="shared" si="6"/>
        <v>19380</v>
      </c>
      <c r="F299" s="21">
        <v>102</v>
      </c>
      <c r="G299" s="18" t="s">
        <v>20</v>
      </c>
      <c r="H299" s="107"/>
    </row>
    <row r="300" spans="1:8" ht="28.5" x14ac:dyDescent="0.25">
      <c r="A300" s="16" t="s">
        <v>90</v>
      </c>
      <c r="B300" s="18" t="s">
        <v>543</v>
      </c>
      <c r="C300" s="18" t="s">
        <v>544</v>
      </c>
      <c r="D300" s="20">
        <v>190</v>
      </c>
      <c r="E300" s="20">
        <f t="shared" si="6"/>
        <v>1140</v>
      </c>
      <c r="F300" s="21">
        <v>6</v>
      </c>
      <c r="G300" s="18" t="s">
        <v>20</v>
      </c>
      <c r="H300" s="107"/>
    </row>
    <row r="301" spans="1:8" ht="28.5" x14ac:dyDescent="0.25">
      <c r="A301" s="16" t="s">
        <v>90</v>
      </c>
      <c r="B301" s="18" t="s">
        <v>545</v>
      </c>
      <c r="C301" s="18" t="s">
        <v>546</v>
      </c>
      <c r="D301" s="20">
        <v>0</v>
      </c>
      <c r="E301" s="20">
        <f t="shared" si="6"/>
        <v>0</v>
      </c>
      <c r="F301" s="21">
        <v>80</v>
      </c>
      <c r="G301" s="18" t="s">
        <v>20</v>
      </c>
      <c r="H301" s="107"/>
    </row>
    <row r="302" spans="1:8" x14ac:dyDescent="0.25">
      <c r="A302" s="16" t="s">
        <v>90</v>
      </c>
      <c r="B302" s="18" t="s">
        <v>547</v>
      </c>
      <c r="C302" s="18" t="s">
        <v>548</v>
      </c>
      <c r="D302" s="20">
        <v>55</v>
      </c>
      <c r="E302" s="20">
        <f t="shared" si="6"/>
        <v>385</v>
      </c>
      <c r="F302" s="21">
        <v>7</v>
      </c>
      <c r="G302" s="18" t="s">
        <v>20</v>
      </c>
      <c r="H302" s="107"/>
    </row>
    <row r="303" spans="1:8" x14ac:dyDescent="0.25">
      <c r="A303" s="16" t="s">
        <v>90</v>
      </c>
      <c r="B303" s="18" t="s">
        <v>549</v>
      </c>
      <c r="C303" s="18" t="s">
        <v>550</v>
      </c>
      <c r="D303" s="20">
        <v>5</v>
      </c>
      <c r="E303" s="20">
        <f t="shared" si="6"/>
        <v>2390</v>
      </c>
      <c r="F303" s="21">
        <v>478</v>
      </c>
      <c r="G303" s="18" t="s">
        <v>20</v>
      </c>
      <c r="H303" s="107"/>
    </row>
    <row r="304" spans="1:8" x14ac:dyDescent="0.25">
      <c r="A304" s="16" t="s">
        <v>90</v>
      </c>
      <c r="B304" s="18" t="s">
        <v>551</v>
      </c>
      <c r="C304" s="18" t="s">
        <v>552</v>
      </c>
      <c r="D304" s="20">
        <v>100</v>
      </c>
      <c r="E304" s="20">
        <f t="shared" si="6"/>
        <v>61100</v>
      </c>
      <c r="F304" s="21">
        <v>611</v>
      </c>
      <c r="G304" s="18" t="s">
        <v>20</v>
      </c>
      <c r="H304" s="107"/>
    </row>
    <row r="305" spans="1:8" ht="28.5" x14ac:dyDescent="0.25">
      <c r="A305" s="16" t="s">
        <v>90</v>
      </c>
      <c r="B305" s="18" t="s">
        <v>553</v>
      </c>
      <c r="C305" s="18" t="s">
        <v>554</v>
      </c>
      <c r="D305" s="20">
        <v>100</v>
      </c>
      <c r="E305" s="20">
        <f t="shared" si="6"/>
        <v>1333200</v>
      </c>
      <c r="F305" s="21">
        <v>13332</v>
      </c>
      <c r="G305" s="22" t="s">
        <v>29</v>
      </c>
      <c r="H305" s="107"/>
    </row>
    <row r="306" spans="1:8" x14ac:dyDescent="0.25">
      <c r="A306" s="16" t="s">
        <v>90</v>
      </c>
      <c r="B306" s="18" t="s">
        <v>555</v>
      </c>
      <c r="C306" s="18" t="s">
        <v>556</v>
      </c>
      <c r="D306" s="20">
        <v>212</v>
      </c>
      <c r="E306" s="23">
        <v>114904</v>
      </c>
      <c r="F306" s="24">
        <v>542</v>
      </c>
      <c r="G306" s="22" t="s">
        <v>474</v>
      </c>
      <c r="H306" s="107"/>
    </row>
    <row r="307" spans="1:8" x14ac:dyDescent="0.25">
      <c r="A307" s="16" t="s">
        <v>90</v>
      </c>
      <c r="B307" s="18" t="s">
        <v>557</v>
      </c>
      <c r="C307" s="18" t="s">
        <v>558</v>
      </c>
      <c r="D307" s="20">
        <v>202</v>
      </c>
      <c r="E307" s="23">
        <v>98374</v>
      </c>
      <c r="F307" s="24">
        <v>487</v>
      </c>
      <c r="G307" s="22" t="s">
        <v>474</v>
      </c>
      <c r="H307" s="107"/>
    </row>
    <row r="308" spans="1:8" x14ac:dyDescent="0.25">
      <c r="A308" s="16" t="s">
        <v>90</v>
      </c>
      <c r="B308" s="18" t="s">
        <v>559</v>
      </c>
      <c r="C308" s="18" t="s">
        <v>560</v>
      </c>
      <c r="D308" s="20">
        <v>420</v>
      </c>
      <c r="E308" s="23">
        <v>99960</v>
      </c>
      <c r="F308" s="24">
        <v>238</v>
      </c>
      <c r="G308" s="22" t="s">
        <v>474</v>
      </c>
      <c r="H308" s="107"/>
    </row>
    <row r="309" spans="1:8" x14ac:dyDescent="0.25">
      <c r="A309" s="16" t="s">
        <v>90</v>
      </c>
      <c r="B309" s="18" t="s">
        <v>2224</v>
      </c>
      <c r="C309" s="18" t="s">
        <v>561</v>
      </c>
      <c r="D309" s="20">
        <v>115</v>
      </c>
      <c r="E309" s="23">
        <v>0</v>
      </c>
      <c r="F309" s="24">
        <v>0</v>
      </c>
      <c r="G309" s="22" t="s">
        <v>20</v>
      </c>
      <c r="H309" s="101"/>
    </row>
    <row r="310" spans="1:8" x14ac:dyDescent="0.25">
      <c r="A310" s="16" t="s">
        <v>90</v>
      </c>
      <c r="B310" s="18" t="s">
        <v>562</v>
      </c>
      <c r="C310" s="18" t="s">
        <v>563</v>
      </c>
      <c r="D310" s="20">
        <v>120</v>
      </c>
      <c r="E310" s="23">
        <v>0</v>
      </c>
      <c r="F310" s="24">
        <v>0</v>
      </c>
      <c r="G310" s="22" t="s">
        <v>20</v>
      </c>
      <c r="H310" s="101"/>
    </row>
    <row r="311" spans="1:8" ht="28.5" x14ac:dyDescent="0.25">
      <c r="A311" s="16" t="s">
        <v>90</v>
      </c>
      <c r="B311" s="18" t="s">
        <v>564</v>
      </c>
      <c r="C311" s="18" t="s">
        <v>565</v>
      </c>
      <c r="D311" s="20">
        <v>175</v>
      </c>
      <c r="E311" s="23">
        <v>0</v>
      </c>
      <c r="F311" s="24">
        <v>0</v>
      </c>
      <c r="G311" s="22" t="s">
        <v>20</v>
      </c>
      <c r="H311" s="101"/>
    </row>
    <row r="312" spans="1:8" x14ac:dyDescent="0.25">
      <c r="A312" s="16" t="s">
        <v>90</v>
      </c>
      <c r="B312" s="18" t="s">
        <v>566</v>
      </c>
      <c r="C312" s="18" t="s">
        <v>567</v>
      </c>
      <c r="D312" s="20">
        <v>155</v>
      </c>
      <c r="E312" s="23">
        <v>0</v>
      </c>
      <c r="F312" s="24">
        <v>0</v>
      </c>
      <c r="G312" s="22" t="s">
        <v>20</v>
      </c>
      <c r="H312" s="101"/>
    </row>
    <row r="313" spans="1:8" ht="28.5" x14ac:dyDescent="0.25">
      <c r="A313" s="16" t="s">
        <v>90</v>
      </c>
      <c r="B313" s="18" t="s">
        <v>173</v>
      </c>
      <c r="C313" s="18" t="s">
        <v>568</v>
      </c>
      <c r="D313" s="20">
        <v>125</v>
      </c>
      <c r="E313" s="23">
        <v>0</v>
      </c>
      <c r="F313" s="24">
        <v>0</v>
      </c>
      <c r="G313" s="22" t="s">
        <v>20</v>
      </c>
      <c r="H313" s="101"/>
    </row>
    <row r="314" spans="1:8" ht="42.75" x14ac:dyDescent="0.25">
      <c r="A314" s="16" t="s">
        <v>90</v>
      </c>
      <c r="B314" s="18" t="s">
        <v>569</v>
      </c>
      <c r="C314" s="18" t="s">
        <v>570</v>
      </c>
      <c r="D314" s="20">
        <v>90</v>
      </c>
      <c r="E314" s="23">
        <v>0</v>
      </c>
      <c r="F314" s="24">
        <v>0</v>
      </c>
      <c r="G314" s="22" t="s">
        <v>20</v>
      </c>
      <c r="H314" s="101"/>
    </row>
    <row r="315" spans="1:8" x14ac:dyDescent="0.25">
      <c r="A315" s="16" t="s">
        <v>90</v>
      </c>
      <c r="B315" s="18" t="s">
        <v>571</v>
      </c>
      <c r="C315" s="18" t="s">
        <v>572</v>
      </c>
      <c r="D315" s="20">
        <v>90</v>
      </c>
      <c r="E315" s="23">
        <v>0</v>
      </c>
      <c r="F315" s="24">
        <v>0</v>
      </c>
      <c r="G315" s="22" t="s">
        <v>20</v>
      </c>
      <c r="H315" s="101"/>
    </row>
    <row r="316" spans="1:8" ht="28.5" x14ac:dyDescent="0.25">
      <c r="A316" s="16" t="s">
        <v>573</v>
      </c>
      <c r="B316" s="16" t="s">
        <v>574</v>
      </c>
      <c r="C316" s="16" t="s">
        <v>575</v>
      </c>
      <c r="D316" s="25">
        <v>25</v>
      </c>
      <c r="E316" s="25">
        <f>+D316*F316</f>
        <v>8675</v>
      </c>
      <c r="F316" s="26">
        <v>347</v>
      </c>
      <c r="G316" s="16" t="s">
        <v>6</v>
      </c>
      <c r="H316" s="101"/>
    </row>
    <row r="317" spans="1:8" ht="28.5" x14ac:dyDescent="0.25">
      <c r="A317" s="16" t="s">
        <v>573</v>
      </c>
      <c r="B317" s="16" t="s">
        <v>576</v>
      </c>
      <c r="C317" s="16" t="s">
        <v>577</v>
      </c>
      <c r="D317" s="25">
        <v>50</v>
      </c>
      <c r="E317" s="25">
        <f t="shared" ref="E317:E319" si="7">+D317*F317</f>
        <v>61250</v>
      </c>
      <c r="F317" s="26">
        <v>1225</v>
      </c>
      <c r="G317" s="16" t="s">
        <v>6</v>
      </c>
      <c r="H317" s="101"/>
    </row>
    <row r="318" spans="1:8" ht="71.25" x14ac:dyDescent="0.25">
      <c r="A318" s="16" t="s">
        <v>573</v>
      </c>
      <c r="B318" s="16" t="s">
        <v>578</v>
      </c>
      <c r="C318" s="16" t="s">
        <v>580</v>
      </c>
      <c r="D318" s="25">
        <v>100</v>
      </c>
      <c r="E318" s="25">
        <f t="shared" si="7"/>
        <v>71300</v>
      </c>
      <c r="F318" s="26">
        <v>713</v>
      </c>
      <c r="G318" s="16" t="s">
        <v>579</v>
      </c>
      <c r="H318" s="101"/>
    </row>
    <row r="319" spans="1:8" ht="57" x14ac:dyDescent="0.25">
      <c r="A319" s="16" t="s">
        <v>573</v>
      </c>
      <c r="B319" s="16" t="s">
        <v>581</v>
      </c>
      <c r="C319" s="16" t="s">
        <v>582</v>
      </c>
      <c r="D319" s="25">
        <v>400</v>
      </c>
      <c r="E319" s="25">
        <f t="shared" si="7"/>
        <v>1518800</v>
      </c>
      <c r="F319" s="26">
        <v>3797</v>
      </c>
      <c r="G319" s="16" t="s">
        <v>579</v>
      </c>
      <c r="H319" s="101"/>
    </row>
    <row r="320" spans="1:8" ht="42.75" x14ac:dyDescent="0.25">
      <c r="A320" s="16" t="s">
        <v>573</v>
      </c>
      <c r="B320" s="16" t="s">
        <v>583</v>
      </c>
      <c r="C320" s="16" t="s">
        <v>584</v>
      </c>
      <c r="D320" s="27">
        <v>100</v>
      </c>
      <c r="E320" s="27">
        <f>+F320*D320</f>
        <v>300</v>
      </c>
      <c r="F320" s="5">
        <v>3</v>
      </c>
      <c r="G320" s="28" t="s">
        <v>20</v>
      </c>
      <c r="H320" s="101"/>
    </row>
    <row r="321" spans="1:8" ht="42.75" x14ac:dyDescent="0.25">
      <c r="A321" s="16" t="s">
        <v>573</v>
      </c>
      <c r="B321" s="16" t="s">
        <v>585</v>
      </c>
      <c r="C321" s="16" t="s">
        <v>586</v>
      </c>
      <c r="D321" s="27">
        <v>100</v>
      </c>
      <c r="E321" s="27">
        <f>+D321*F321</f>
        <v>11400</v>
      </c>
      <c r="F321" s="5">
        <v>114</v>
      </c>
      <c r="G321" s="28" t="s">
        <v>20</v>
      </c>
      <c r="H321" s="101"/>
    </row>
    <row r="322" spans="1:8" x14ac:dyDescent="0.25">
      <c r="A322" s="16" t="s">
        <v>587</v>
      </c>
      <c r="B322" s="16" t="s">
        <v>588</v>
      </c>
      <c r="C322" s="16" t="s">
        <v>589</v>
      </c>
      <c r="D322" s="29">
        <v>37.39</v>
      </c>
      <c r="E322" s="29">
        <v>218907.22999999998</v>
      </c>
      <c r="F322" s="30">
        <v>5844</v>
      </c>
      <c r="G322" s="3" t="s">
        <v>92</v>
      </c>
      <c r="H322" s="101"/>
    </row>
    <row r="323" spans="1:8" x14ac:dyDescent="0.25">
      <c r="A323" s="16" t="s">
        <v>587</v>
      </c>
      <c r="B323" s="16" t="s">
        <v>590</v>
      </c>
      <c r="C323" s="16" t="s">
        <v>591</v>
      </c>
      <c r="D323" s="27">
        <v>500</v>
      </c>
      <c r="E323" s="27">
        <v>226000</v>
      </c>
      <c r="F323" s="8">
        <v>452</v>
      </c>
      <c r="G323" s="3" t="s">
        <v>92</v>
      </c>
      <c r="H323" s="101"/>
    </row>
    <row r="324" spans="1:8" x14ac:dyDescent="0.25">
      <c r="A324" s="16" t="s">
        <v>587</v>
      </c>
      <c r="B324" s="16" t="s">
        <v>592</v>
      </c>
      <c r="C324" s="16" t="s">
        <v>593</v>
      </c>
      <c r="D324" s="27">
        <v>1000</v>
      </c>
      <c r="E324" s="27">
        <v>58666.666666666664</v>
      </c>
      <c r="F324" s="8">
        <v>58.666666666666664</v>
      </c>
      <c r="G324" s="3" t="s">
        <v>92</v>
      </c>
      <c r="H324" s="101"/>
    </row>
    <row r="325" spans="1:8" x14ac:dyDescent="0.25">
      <c r="A325" s="16" t="s">
        <v>587</v>
      </c>
      <c r="B325" s="16" t="s">
        <v>594</v>
      </c>
      <c r="C325" s="16" t="s">
        <v>595</v>
      </c>
      <c r="D325" s="27">
        <v>25</v>
      </c>
      <c r="E325" s="27">
        <f>3051.43+1204857.04666667+1215.7</f>
        <v>1209124.1766666698</v>
      </c>
      <c r="F325" s="8">
        <v>48194.281866666664</v>
      </c>
      <c r="G325" s="3" t="s">
        <v>92</v>
      </c>
      <c r="H325" s="101"/>
    </row>
    <row r="326" spans="1:8" x14ac:dyDescent="0.25">
      <c r="A326" s="16" t="s">
        <v>587</v>
      </c>
      <c r="B326" s="16" t="s">
        <v>596</v>
      </c>
      <c r="C326" s="16" t="s">
        <v>597</v>
      </c>
      <c r="D326" s="27">
        <v>4.43</v>
      </c>
      <c r="E326" s="27">
        <v>3018.3066666666668</v>
      </c>
      <c r="F326" s="8">
        <v>681.33333333333337</v>
      </c>
      <c r="G326" s="3" t="s">
        <v>92</v>
      </c>
      <c r="H326" s="101"/>
    </row>
    <row r="327" spans="1:8" ht="28.5" x14ac:dyDescent="0.25">
      <c r="A327" s="16" t="s">
        <v>587</v>
      </c>
      <c r="B327" s="16" t="s">
        <v>598</v>
      </c>
      <c r="C327" s="16" t="s">
        <v>598</v>
      </c>
      <c r="D327" s="27">
        <v>40</v>
      </c>
      <c r="E327" s="27">
        <v>15400</v>
      </c>
      <c r="F327" s="8">
        <v>385</v>
      </c>
      <c r="G327" s="16" t="s">
        <v>599</v>
      </c>
      <c r="H327" s="101"/>
    </row>
    <row r="328" spans="1:8" x14ac:dyDescent="0.25">
      <c r="A328" s="16" t="s">
        <v>587</v>
      </c>
      <c r="B328" s="16" t="s">
        <v>600</v>
      </c>
      <c r="C328" s="16" t="s">
        <v>600</v>
      </c>
      <c r="D328" s="27">
        <v>3000</v>
      </c>
      <c r="E328" s="27">
        <v>0</v>
      </c>
      <c r="F328" s="8">
        <v>0</v>
      </c>
      <c r="G328" s="16" t="s">
        <v>601</v>
      </c>
      <c r="H328" s="101"/>
    </row>
    <row r="329" spans="1:8" ht="28.5" x14ac:dyDescent="0.25">
      <c r="A329" s="16" t="s">
        <v>587</v>
      </c>
      <c r="B329" s="16" t="s">
        <v>602</v>
      </c>
      <c r="C329" s="16" t="s">
        <v>602</v>
      </c>
      <c r="D329" s="27">
        <v>200</v>
      </c>
      <c r="E329" s="27">
        <v>2000</v>
      </c>
      <c r="F329" s="8">
        <v>10</v>
      </c>
      <c r="G329" s="16" t="s">
        <v>599</v>
      </c>
      <c r="H329" s="101"/>
    </row>
    <row r="330" spans="1:8" x14ac:dyDescent="0.25">
      <c r="A330" s="16" t="s">
        <v>587</v>
      </c>
      <c r="B330" s="16" t="s">
        <v>603</v>
      </c>
      <c r="C330" s="16"/>
      <c r="D330" s="29" t="s">
        <v>61</v>
      </c>
      <c r="E330" s="29">
        <v>19158.45</v>
      </c>
      <c r="F330" s="30" t="s">
        <v>61</v>
      </c>
      <c r="G330" s="16" t="s">
        <v>61</v>
      </c>
      <c r="H330" s="101"/>
    </row>
    <row r="331" spans="1:8" ht="71.25" x14ac:dyDescent="0.25">
      <c r="A331" s="16" t="s">
        <v>587</v>
      </c>
      <c r="B331" s="16" t="s">
        <v>604</v>
      </c>
      <c r="C331" s="16" t="s">
        <v>605</v>
      </c>
      <c r="D331" s="27">
        <v>11065</v>
      </c>
      <c r="E331" s="27">
        <v>11968902.68</v>
      </c>
      <c r="F331" s="8">
        <v>1080</v>
      </c>
      <c r="G331" s="16" t="s">
        <v>213</v>
      </c>
      <c r="H331" s="101"/>
    </row>
    <row r="332" spans="1:8" ht="99.75" x14ac:dyDescent="0.25">
      <c r="A332" s="16" t="s">
        <v>587</v>
      </c>
      <c r="B332" s="16" t="s">
        <v>606</v>
      </c>
      <c r="C332" s="16" t="s">
        <v>608</v>
      </c>
      <c r="D332" s="29" t="s">
        <v>607</v>
      </c>
      <c r="E332" s="29">
        <v>2526992.7999999998</v>
      </c>
      <c r="F332" s="30">
        <v>5004</v>
      </c>
      <c r="G332" s="16" t="s">
        <v>213</v>
      </c>
      <c r="H332" s="101"/>
    </row>
    <row r="333" spans="1:8" x14ac:dyDescent="0.25">
      <c r="A333" s="16" t="s">
        <v>587</v>
      </c>
      <c r="B333" s="16" t="s">
        <v>609</v>
      </c>
      <c r="C333" s="16" t="s">
        <v>610</v>
      </c>
      <c r="D333" s="29">
        <v>65</v>
      </c>
      <c r="E333" s="29">
        <v>370870</v>
      </c>
      <c r="F333" s="30">
        <v>5705</v>
      </c>
      <c r="G333" s="16" t="s">
        <v>6</v>
      </c>
      <c r="H333" s="101"/>
    </row>
    <row r="334" spans="1:8" ht="114" x14ac:dyDescent="0.25">
      <c r="A334" s="16" t="s">
        <v>587</v>
      </c>
      <c r="B334" s="16" t="s">
        <v>611</v>
      </c>
      <c r="C334" s="16" t="s">
        <v>613</v>
      </c>
      <c r="D334" s="31" t="s">
        <v>612</v>
      </c>
      <c r="E334" s="29">
        <v>268930</v>
      </c>
      <c r="F334" s="30">
        <v>3100</v>
      </c>
      <c r="G334" s="16" t="s">
        <v>6</v>
      </c>
      <c r="H334" s="101"/>
    </row>
    <row r="335" spans="1:8" ht="85.5" x14ac:dyDescent="0.25">
      <c r="A335" s="16" t="s">
        <v>587</v>
      </c>
      <c r="B335" s="16" t="s">
        <v>614</v>
      </c>
      <c r="C335" s="16" t="s">
        <v>616</v>
      </c>
      <c r="D335" s="31" t="s">
        <v>615</v>
      </c>
      <c r="E335" s="29">
        <v>250721.51</v>
      </c>
      <c r="F335" s="30" t="s">
        <v>61</v>
      </c>
      <c r="G335" s="16" t="s">
        <v>213</v>
      </c>
      <c r="H335" s="101"/>
    </row>
    <row r="336" spans="1:8" ht="28.5" x14ac:dyDescent="0.25">
      <c r="A336" s="16" t="s">
        <v>587</v>
      </c>
      <c r="B336" s="16" t="s">
        <v>617</v>
      </c>
      <c r="C336" s="16" t="s">
        <v>617</v>
      </c>
      <c r="D336" s="29">
        <v>80</v>
      </c>
      <c r="E336" s="161">
        <v>4583120</v>
      </c>
      <c r="F336" s="30">
        <v>54753</v>
      </c>
      <c r="G336" s="16" t="s">
        <v>44</v>
      </c>
      <c r="H336" s="162"/>
    </row>
    <row r="337" spans="1:8" ht="28.5" x14ac:dyDescent="0.25">
      <c r="A337" s="16" t="s">
        <v>587</v>
      </c>
      <c r="B337" s="16" t="s">
        <v>618</v>
      </c>
      <c r="C337" s="18" t="s">
        <v>618</v>
      </c>
      <c r="D337" s="29">
        <v>160</v>
      </c>
      <c r="E337" s="161"/>
      <c r="F337" s="30">
        <v>1268</v>
      </c>
      <c r="G337" s="16" t="s">
        <v>44</v>
      </c>
      <c r="H337" s="162"/>
    </row>
    <row r="338" spans="1:8" x14ac:dyDescent="0.25">
      <c r="A338" s="16" t="s">
        <v>587</v>
      </c>
      <c r="B338" s="16" t="s">
        <v>619</v>
      </c>
      <c r="C338" s="16" t="s">
        <v>619</v>
      </c>
      <c r="D338" s="29">
        <v>80</v>
      </c>
      <c r="E338" s="29">
        <v>39040</v>
      </c>
      <c r="F338" s="30">
        <v>488</v>
      </c>
      <c r="G338" s="16" t="s">
        <v>44</v>
      </c>
      <c r="H338" s="162"/>
    </row>
    <row r="339" spans="1:8" ht="28.5" x14ac:dyDescent="0.25">
      <c r="A339" s="16" t="s">
        <v>587</v>
      </c>
      <c r="B339" s="16" t="s">
        <v>620</v>
      </c>
      <c r="C339" s="18" t="s">
        <v>620</v>
      </c>
      <c r="D339" s="29">
        <v>700</v>
      </c>
      <c r="E339" s="161">
        <v>512400</v>
      </c>
      <c r="F339" s="30">
        <v>452</v>
      </c>
      <c r="G339" s="16" t="s">
        <v>44</v>
      </c>
      <c r="H339" s="162"/>
    </row>
    <row r="340" spans="1:8" ht="28.5" x14ac:dyDescent="0.25">
      <c r="A340" s="16" t="s">
        <v>587</v>
      </c>
      <c r="B340" s="16" t="s">
        <v>621</v>
      </c>
      <c r="C340" s="16" t="s">
        <v>621</v>
      </c>
      <c r="D340" s="29">
        <v>1400</v>
      </c>
      <c r="E340" s="161"/>
      <c r="F340" s="30">
        <v>140</v>
      </c>
      <c r="G340" s="16" t="s">
        <v>44</v>
      </c>
      <c r="H340" s="101"/>
    </row>
    <row r="341" spans="1:8" x14ac:dyDescent="0.25">
      <c r="A341" s="16" t="s">
        <v>587</v>
      </c>
      <c r="B341" s="16" t="s">
        <v>622</v>
      </c>
      <c r="C341" s="18" t="s">
        <v>621</v>
      </c>
      <c r="D341" s="29">
        <v>10</v>
      </c>
      <c r="E341" s="29">
        <f>D341*F341</f>
        <v>12810</v>
      </c>
      <c r="F341" s="30">
        <v>1281</v>
      </c>
      <c r="G341" s="16" t="s">
        <v>44</v>
      </c>
      <c r="H341" s="109"/>
    </row>
    <row r="342" spans="1:8" x14ac:dyDescent="0.25">
      <c r="A342" s="16" t="s">
        <v>587</v>
      </c>
      <c r="B342" s="16" t="s">
        <v>623</v>
      </c>
      <c r="C342" s="18" t="s">
        <v>621</v>
      </c>
      <c r="D342" s="29">
        <v>10</v>
      </c>
      <c r="E342" s="29">
        <f>D342*F342</f>
        <v>0</v>
      </c>
      <c r="F342" s="30">
        <v>0</v>
      </c>
      <c r="G342" s="16" t="s">
        <v>44</v>
      </c>
      <c r="H342" s="109"/>
    </row>
    <row r="343" spans="1:8" ht="28.5" x14ac:dyDescent="0.3">
      <c r="A343" s="16" t="s">
        <v>624</v>
      </c>
      <c r="B343" s="16" t="s">
        <v>625</v>
      </c>
      <c r="C343" s="16" t="s">
        <v>626</v>
      </c>
      <c r="D343" s="32">
        <v>1500</v>
      </c>
      <c r="E343" s="32">
        <f>5244000-496500+1450</f>
        <v>4748950</v>
      </c>
      <c r="F343" s="33">
        <f>3496+331</f>
        <v>3827</v>
      </c>
      <c r="G343" s="16" t="s">
        <v>40</v>
      </c>
      <c r="H343" s="110"/>
    </row>
    <row r="344" spans="1:8" ht="28.5" x14ac:dyDescent="0.25">
      <c r="A344" s="16" t="s">
        <v>624</v>
      </c>
      <c r="B344" s="16" t="s">
        <v>627</v>
      </c>
      <c r="C344" s="16" t="s">
        <v>628</v>
      </c>
      <c r="D344" s="32">
        <v>1500</v>
      </c>
      <c r="E344" s="32">
        <f>3792000-159500</f>
        <v>3632500</v>
      </c>
      <c r="F344" s="33">
        <f>2528+113</f>
        <v>2641</v>
      </c>
      <c r="G344" s="16" t="s">
        <v>40</v>
      </c>
      <c r="H344" s="109"/>
    </row>
    <row r="345" spans="1:8" ht="28.5" x14ac:dyDescent="0.25">
      <c r="A345" s="16" t="s">
        <v>624</v>
      </c>
      <c r="B345" s="16" t="s">
        <v>629</v>
      </c>
      <c r="C345" s="16" t="s">
        <v>630</v>
      </c>
      <c r="D345" s="32">
        <v>2000</v>
      </c>
      <c r="E345" s="32">
        <f>2116000-72000</f>
        <v>2044000</v>
      </c>
      <c r="F345" s="33">
        <f>1058+36</f>
        <v>1094</v>
      </c>
      <c r="G345" s="16" t="s">
        <v>40</v>
      </c>
      <c r="H345" s="101"/>
    </row>
    <row r="346" spans="1:8" ht="28.5" x14ac:dyDescent="0.25">
      <c r="A346" s="16" t="s">
        <v>624</v>
      </c>
      <c r="B346" s="16" t="s">
        <v>631</v>
      </c>
      <c r="C346" s="16" t="s">
        <v>632</v>
      </c>
      <c r="D346" s="32">
        <v>3500</v>
      </c>
      <c r="E346" s="32">
        <f>112000-31500</f>
        <v>80500</v>
      </c>
      <c r="F346" s="33">
        <f>32+9</f>
        <v>41</v>
      </c>
      <c r="G346" s="16" t="s">
        <v>40</v>
      </c>
      <c r="H346" s="101"/>
    </row>
    <row r="347" spans="1:8" ht="85.5" x14ac:dyDescent="0.25">
      <c r="A347" s="16" t="s">
        <v>624</v>
      </c>
      <c r="B347" s="16" t="s">
        <v>633</v>
      </c>
      <c r="C347" s="80" t="s">
        <v>635</v>
      </c>
      <c r="D347" s="80" t="s">
        <v>634</v>
      </c>
      <c r="E347" s="34">
        <v>973285</v>
      </c>
      <c r="F347" s="5">
        <v>460</v>
      </c>
      <c r="G347" s="137" t="s">
        <v>40</v>
      </c>
      <c r="H347" s="101"/>
    </row>
    <row r="348" spans="1:8" ht="42.75" x14ac:dyDescent="0.25">
      <c r="A348" s="16" t="s">
        <v>636</v>
      </c>
      <c r="B348" s="28" t="s">
        <v>637</v>
      </c>
      <c r="C348" s="28" t="s">
        <v>2209</v>
      </c>
      <c r="D348" s="35">
        <v>4989</v>
      </c>
      <c r="E348" s="20">
        <v>733383</v>
      </c>
      <c r="F348" s="36">
        <v>147</v>
      </c>
      <c r="G348" s="28" t="s">
        <v>638</v>
      </c>
      <c r="H348" s="101"/>
    </row>
    <row r="349" spans="1:8" ht="42.75" x14ac:dyDescent="0.25">
      <c r="A349" s="16" t="s">
        <v>636</v>
      </c>
      <c r="B349" s="28" t="s">
        <v>639</v>
      </c>
      <c r="C349" s="28" t="s">
        <v>2210</v>
      </c>
      <c r="D349" s="35">
        <v>5928</v>
      </c>
      <c r="E349" s="20">
        <f>699504+4475</f>
        <v>703979</v>
      </c>
      <c r="F349" s="36">
        <v>118</v>
      </c>
      <c r="G349" s="28" t="s">
        <v>638</v>
      </c>
      <c r="H349" s="101"/>
    </row>
    <row r="350" spans="1:8" x14ac:dyDescent="0.25">
      <c r="A350" s="16" t="s">
        <v>636</v>
      </c>
      <c r="B350" s="28" t="s">
        <v>640</v>
      </c>
      <c r="C350" s="28" t="s">
        <v>641</v>
      </c>
      <c r="D350" s="35">
        <v>1650</v>
      </c>
      <c r="E350" s="20">
        <v>28050</v>
      </c>
      <c r="F350" s="36">
        <v>17</v>
      </c>
      <c r="G350" s="28" t="s">
        <v>638</v>
      </c>
      <c r="H350" s="101"/>
    </row>
    <row r="351" spans="1:8" x14ac:dyDescent="0.25">
      <c r="A351" s="16" t="s">
        <v>636</v>
      </c>
      <c r="B351" s="28" t="s">
        <v>642</v>
      </c>
      <c r="C351" s="28" t="s">
        <v>643</v>
      </c>
      <c r="D351" s="35">
        <v>300</v>
      </c>
      <c r="E351" s="37">
        <v>45900</v>
      </c>
      <c r="F351" s="36">
        <v>153</v>
      </c>
      <c r="G351" s="38" t="s">
        <v>6</v>
      </c>
      <c r="H351" s="101"/>
    </row>
    <row r="352" spans="1:8" ht="42.75" x14ac:dyDescent="0.25">
      <c r="A352" s="16" t="s">
        <v>636</v>
      </c>
      <c r="B352" s="28" t="s">
        <v>644</v>
      </c>
      <c r="C352" s="28" t="s">
        <v>646</v>
      </c>
      <c r="D352" s="35" t="s">
        <v>645</v>
      </c>
      <c r="E352" s="39">
        <v>977583</v>
      </c>
      <c r="F352" s="30">
        <v>6788</v>
      </c>
      <c r="G352" s="40" t="s">
        <v>40</v>
      </c>
      <c r="H352" s="101"/>
    </row>
    <row r="353" spans="1:8" ht="46.5" customHeight="1" x14ac:dyDescent="0.25">
      <c r="A353" s="16" t="s">
        <v>2208</v>
      </c>
      <c r="B353" s="28" t="s">
        <v>647</v>
      </c>
      <c r="C353" s="28" t="s">
        <v>2211</v>
      </c>
      <c r="D353" s="41" t="s">
        <v>648</v>
      </c>
      <c r="E353" s="42">
        <v>100994</v>
      </c>
      <c r="F353" s="43">
        <v>48</v>
      </c>
      <c r="G353" s="44" t="s">
        <v>649</v>
      </c>
      <c r="H353" s="45"/>
    </row>
    <row r="354" spans="1:8" ht="42.75" x14ac:dyDescent="0.25">
      <c r="A354" s="148" t="s">
        <v>2208</v>
      </c>
      <c r="B354" s="28" t="s">
        <v>650</v>
      </c>
      <c r="C354" s="28" t="s">
        <v>2212</v>
      </c>
      <c r="D354" s="46">
        <v>40</v>
      </c>
      <c r="E354" s="42">
        <v>1296009</v>
      </c>
      <c r="F354" s="43">
        <v>31778</v>
      </c>
      <c r="G354" s="44" t="s">
        <v>29</v>
      </c>
      <c r="H354" s="45"/>
    </row>
    <row r="355" spans="1:8" ht="28.5" x14ac:dyDescent="0.25">
      <c r="A355" s="148" t="s">
        <v>2208</v>
      </c>
      <c r="B355" s="28" t="s">
        <v>651</v>
      </c>
      <c r="C355" s="28" t="s">
        <v>653</v>
      </c>
      <c r="D355" s="41" t="s">
        <v>652</v>
      </c>
      <c r="E355" s="42">
        <v>364800</v>
      </c>
      <c r="F355" s="43">
        <v>1571</v>
      </c>
      <c r="G355" s="44" t="s">
        <v>29</v>
      </c>
      <c r="H355" s="45"/>
    </row>
    <row r="356" spans="1:8" ht="28.5" x14ac:dyDescent="0.25">
      <c r="A356" s="148" t="s">
        <v>2208</v>
      </c>
      <c r="B356" s="28" t="s">
        <v>654</v>
      </c>
      <c r="C356" s="28" t="s">
        <v>653</v>
      </c>
      <c r="D356" s="41" t="s">
        <v>655</v>
      </c>
      <c r="E356" s="42">
        <v>171875</v>
      </c>
      <c r="F356" s="43">
        <v>504</v>
      </c>
      <c r="G356" s="44" t="s">
        <v>29</v>
      </c>
      <c r="H356" s="45"/>
    </row>
    <row r="357" spans="1:8" ht="57" x14ac:dyDescent="0.25">
      <c r="A357" s="148" t="s">
        <v>2208</v>
      </c>
      <c r="B357" s="28" t="s">
        <v>656</v>
      </c>
      <c r="C357" s="28" t="s">
        <v>658</v>
      </c>
      <c r="D357" s="41" t="s">
        <v>657</v>
      </c>
      <c r="E357" s="42">
        <v>490575</v>
      </c>
      <c r="F357" s="43">
        <v>976</v>
      </c>
      <c r="G357" s="44" t="s">
        <v>29</v>
      </c>
      <c r="H357" s="45"/>
    </row>
    <row r="358" spans="1:8" ht="57" x14ac:dyDescent="0.25">
      <c r="A358" s="148" t="s">
        <v>2208</v>
      </c>
      <c r="B358" s="28" t="s">
        <v>659</v>
      </c>
      <c r="C358" s="28" t="s">
        <v>660</v>
      </c>
      <c r="D358" s="46">
        <v>100</v>
      </c>
      <c r="E358" s="42">
        <v>282385</v>
      </c>
      <c r="F358" s="43">
        <v>2599</v>
      </c>
      <c r="G358" s="44" t="s">
        <v>29</v>
      </c>
      <c r="H358" s="45"/>
    </row>
    <row r="359" spans="1:8" x14ac:dyDescent="0.25">
      <c r="A359" s="148" t="s">
        <v>2208</v>
      </c>
      <c r="B359" s="28" t="s">
        <v>661</v>
      </c>
      <c r="C359" s="28" t="s">
        <v>663</v>
      </c>
      <c r="D359" s="46" t="s">
        <v>662</v>
      </c>
      <c r="E359" s="42">
        <v>92242</v>
      </c>
      <c r="F359" s="43">
        <v>755</v>
      </c>
      <c r="G359" s="44" t="s">
        <v>29</v>
      </c>
      <c r="H359" s="47"/>
    </row>
    <row r="360" spans="1:8" ht="57" x14ac:dyDescent="0.25">
      <c r="A360" s="16" t="s">
        <v>664</v>
      </c>
      <c r="B360" s="28" t="s">
        <v>665</v>
      </c>
      <c r="C360" s="28" t="s">
        <v>2213</v>
      </c>
      <c r="D360" s="46">
        <v>55</v>
      </c>
      <c r="E360" s="46">
        <v>227040</v>
      </c>
      <c r="F360" s="43">
        <v>4128</v>
      </c>
      <c r="G360" s="44" t="s">
        <v>40</v>
      </c>
      <c r="H360" s="48"/>
    </row>
    <row r="361" spans="1:8" ht="57" x14ac:dyDescent="0.25">
      <c r="A361" s="16" t="s">
        <v>664</v>
      </c>
      <c r="B361" s="16" t="s">
        <v>666</v>
      </c>
      <c r="C361" s="16" t="s">
        <v>2213</v>
      </c>
      <c r="D361" s="49">
        <v>55</v>
      </c>
      <c r="E361" s="49">
        <v>29205</v>
      </c>
      <c r="F361" s="50">
        <v>531</v>
      </c>
      <c r="G361" s="51" t="s">
        <v>40</v>
      </c>
      <c r="H361" s="48"/>
    </row>
    <row r="362" spans="1:8" ht="71.25" x14ac:dyDescent="0.25">
      <c r="A362" s="16" t="s">
        <v>664</v>
      </c>
      <c r="B362" s="16" t="s">
        <v>667</v>
      </c>
      <c r="C362" s="16" t="s">
        <v>2214</v>
      </c>
      <c r="D362" s="49">
        <v>95</v>
      </c>
      <c r="E362" s="49">
        <v>516135</v>
      </c>
      <c r="F362" s="50">
        <v>5433</v>
      </c>
      <c r="G362" s="51" t="s">
        <v>40</v>
      </c>
      <c r="H362" s="48"/>
    </row>
    <row r="363" spans="1:8" ht="28.5" x14ac:dyDescent="0.25">
      <c r="A363" s="16" t="s">
        <v>664</v>
      </c>
      <c r="B363" s="16" t="s">
        <v>668</v>
      </c>
      <c r="C363" s="16" t="s">
        <v>671</v>
      </c>
      <c r="D363" s="52" t="s">
        <v>669</v>
      </c>
      <c r="E363" s="49">
        <v>0</v>
      </c>
      <c r="F363" s="50">
        <v>0</v>
      </c>
      <c r="G363" s="51" t="s">
        <v>670</v>
      </c>
      <c r="H363" s="48"/>
    </row>
    <row r="364" spans="1:8" ht="28.5" x14ac:dyDescent="0.25">
      <c r="A364" s="16" t="s">
        <v>664</v>
      </c>
      <c r="B364" s="16" t="s">
        <v>672</v>
      </c>
      <c r="C364" s="16" t="s">
        <v>671</v>
      </c>
      <c r="D364" s="52" t="s">
        <v>669</v>
      </c>
      <c r="E364" s="49">
        <v>0</v>
      </c>
      <c r="F364" s="50">
        <v>0</v>
      </c>
      <c r="G364" s="51" t="s">
        <v>670</v>
      </c>
      <c r="H364" s="48"/>
    </row>
    <row r="365" spans="1:8" ht="28.5" x14ac:dyDescent="0.25">
      <c r="A365" s="16" t="s">
        <v>664</v>
      </c>
      <c r="B365" s="16" t="s">
        <v>673</v>
      </c>
      <c r="C365" s="16" t="s">
        <v>671</v>
      </c>
      <c r="D365" s="52" t="s">
        <v>669</v>
      </c>
      <c r="E365" s="49">
        <v>39615</v>
      </c>
      <c r="F365" s="50">
        <v>417</v>
      </c>
      <c r="G365" s="51" t="s">
        <v>670</v>
      </c>
      <c r="H365" s="48"/>
    </row>
    <row r="366" spans="1:8" x14ac:dyDescent="0.25">
      <c r="A366" s="16" t="s">
        <v>674</v>
      </c>
      <c r="B366" s="16" t="s">
        <v>675</v>
      </c>
      <c r="C366" s="16" t="s">
        <v>677</v>
      </c>
      <c r="D366" s="138" t="s">
        <v>676</v>
      </c>
      <c r="E366" s="53">
        <v>1518745</v>
      </c>
      <c r="F366" s="30">
        <v>185</v>
      </c>
      <c r="G366" s="40" t="s">
        <v>61</v>
      </c>
      <c r="H366" s="48"/>
    </row>
    <row r="367" spans="1:8" ht="28.5" x14ac:dyDescent="0.25">
      <c r="A367" s="16" t="s">
        <v>678</v>
      </c>
      <c r="B367" s="54" t="s">
        <v>679</v>
      </c>
      <c r="C367" s="16" t="s">
        <v>680</v>
      </c>
      <c r="D367" s="52">
        <v>50</v>
      </c>
      <c r="E367" s="163">
        <v>2964155</v>
      </c>
      <c r="F367" s="5" t="s">
        <v>61</v>
      </c>
      <c r="G367" s="16" t="s">
        <v>40</v>
      </c>
      <c r="H367" s="101"/>
    </row>
    <row r="368" spans="1:8" ht="28.5" x14ac:dyDescent="0.25">
      <c r="A368" s="16" t="s">
        <v>678</v>
      </c>
      <c r="B368" s="54" t="s">
        <v>681</v>
      </c>
      <c r="C368" s="16" t="s">
        <v>682</v>
      </c>
      <c r="D368" s="52">
        <v>40</v>
      </c>
      <c r="E368" s="163"/>
      <c r="F368" s="5" t="s">
        <v>61</v>
      </c>
      <c r="G368" s="16" t="s">
        <v>40</v>
      </c>
      <c r="H368" s="101"/>
    </row>
    <row r="369" spans="1:8" ht="28.5" x14ac:dyDescent="0.25">
      <c r="A369" s="16" t="s">
        <v>678</v>
      </c>
      <c r="B369" s="54" t="s">
        <v>683</v>
      </c>
      <c r="C369" s="54" t="s">
        <v>685</v>
      </c>
      <c r="D369" s="52">
        <v>80</v>
      </c>
      <c r="E369" s="163"/>
      <c r="F369" s="5" t="s">
        <v>61</v>
      </c>
      <c r="G369" s="16" t="s">
        <v>684</v>
      </c>
      <c r="H369" s="101"/>
    </row>
    <row r="370" spans="1:8" ht="28.5" x14ac:dyDescent="0.25">
      <c r="A370" s="16" t="s">
        <v>678</v>
      </c>
      <c r="B370" s="54" t="s">
        <v>686</v>
      </c>
      <c r="C370" s="54" t="s">
        <v>687</v>
      </c>
      <c r="D370" s="52">
        <v>20</v>
      </c>
      <c r="E370" s="163"/>
      <c r="F370" s="5" t="s">
        <v>61</v>
      </c>
      <c r="G370" s="16" t="s">
        <v>684</v>
      </c>
      <c r="H370" s="101"/>
    </row>
    <row r="371" spans="1:8" ht="42.75" x14ac:dyDescent="0.25">
      <c r="A371" s="16" t="s">
        <v>678</v>
      </c>
      <c r="B371" s="54" t="s">
        <v>688</v>
      </c>
      <c r="C371" s="54" t="s">
        <v>689</v>
      </c>
      <c r="D371" s="52">
        <v>75</v>
      </c>
      <c r="E371" s="163"/>
      <c r="F371" s="5" t="s">
        <v>61</v>
      </c>
      <c r="G371" s="16" t="s">
        <v>20</v>
      </c>
      <c r="H371" s="101"/>
    </row>
    <row r="372" spans="1:8" ht="28.5" x14ac:dyDescent="0.25">
      <c r="A372" s="16" t="s">
        <v>678</v>
      </c>
      <c r="B372" s="54" t="s">
        <v>690</v>
      </c>
      <c r="C372" s="54" t="s">
        <v>691</v>
      </c>
      <c r="D372" s="52">
        <v>75</v>
      </c>
      <c r="E372" s="163"/>
      <c r="F372" s="5" t="s">
        <v>61</v>
      </c>
      <c r="G372" s="16" t="s">
        <v>684</v>
      </c>
      <c r="H372" s="101"/>
    </row>
    <row r="373" spans="1:8" ht="42.75" x14ac:dyDescent="0.25">
      <c r="A373" s="16" t="s">
        <v>678</v>
      </c>
      <c r="B373" s="54" t="s">
        <v>692</v>
      </c>
      <c r="C373" s="54" t="s">
        <v>694</v>
      </c>
      <c r="D373" s="52" t="s">
        <v>693</v>
      </c>
      <c r="E373" s="163"/>
      <c r="F373" s="5" t="s">
        <v>61</v>
      </c>
      <c r="G373" s="16" t="s">
        <v>20</v>
      </c>
      <c r="H373" s="101"/>
    </row>
    <row r="374" spans="1:8" ht="28.5" x14ac:dyDescent="0.25">
      <c r="A374" s="16" t="s">
        <v>678</v>
      </c>
      <c r="B374" s="54" t="s">
        <v>695</v>
      </c>
      <c r="C374" s="54" t="s">
        <v>696</v>
      </c>
      <c r="D374" s="52">
        <v>75</v>
      </c>
      <c r="E374" s="163"/>
      <c r="F374" s="5" t="s">
        <v>61</v>
      </c>
      <c r="G374" s="16" t="s">
        <v>684</v>
      </c>
      <c r="H374" s="101"/>
    </row>
    <row r="375" spans="1:8" ht="28.5" x14ac:dyDescent="0.25">
      <c r="A375" s="16" t="s">
        <v>678</v>
      </c>
      <c r="B375" s="54" t="s">
        <v>697</v>
      </c>
      <c r="C375" s="54" t="s">
        <v>698</v>
      </c>
      <c r="D375" s="52">
        <v>255</v>
      </c>
      <c r="E375" s="163"/>
      <c r="F375" s="5" t="s">
        <v>61</v>
      </c>
      <c r="G375" s="16" t="s">
        <v>684</v>
      </c>
      <c r="H375" s="101"/>
    </row>
    <row r="376" spans="1:8" ht="28.5" x14ac:dyDescent="0.25">
      <c r="A376" s="16" t="s">
        <v>678</v>
      </c>
      <c r="B376" s="54" t="s">
        <v>699</v>
      </c>
      <c r="C376" s="54" t="s">
        <v>700</v>
      </c>
      <c r="D376" s="52">
        <v>51</v>
      </c>
      <c r="E376" s="163"/>
      <c r="F376" s="5" t="s">
        <v>61</v>
      </c>
      <c r="G376" s="16" t="s">
        <v>684</v>
      </c>
      <c r="H376" s="101"/>
    </row>
    <row r="377" spans="1:8" ht="28.5" x14ac:dyDescent="0.25">
      <c r="A377" s="16" t="s">
        <v>678</v>
      </c>
      <c r="B377" s="54" t="s">
        <v>701</v>
      </c>
      <c r="C377" s="54" t="s">
        <v>702</v>
      </c>
      <c r="D377" s="52">
        <v>1200</v>
      </c>
      <c r="E377" s="163"/>
      <c r="F377" s="5" t="s">
        <v>61</v>
      </c>
      <c r="G377" s="16" t="s">
        <v>684</v>
      </c>
      <c r="H377" s="102"/>
    </row>
    <row r="378" spans="1:8" ht="42.75" x14ac:dyDescent="0.25">
      <c r="A378" s="16" t="s">
        <v>678</v>
      </c>
      <c r="B378" s="54" t="s">
        <v>703</v>
      </c>
      <c r="C378" s="54" t="s">
        <v>704</v>
      </c>
      <c r="D378" s="52">
        <v>51</v>
      </c>
      <c r="E378" s="163"/>
      <c r="F378" s="5" t="s">
        <v>61</v>
      </c>
      <c r="G378" s="16" t="s">
        <v>684</v>
      </c>
      <c r="H378" s="101"/>
    </row>
    <row r="379" spans="1:8" ht="57" x14ac:dyDescent="0.25">
      <c r="A379" s="16" t="s">
        <v>678</v>
      </c>
      <c r="B379" s="54" t="s">
        <v>705</v>
      </c>
      <c r="C379" s="54" t="s">
        <v>706</v>
      </c>
      <c r="D379" s="52">
        <v>1200</v>
      </c>
      <c r="E379" s="163"/>
      <c r="F379" s="5" t="s">
        <v>61</v>
      </c>
      <c r="G379" s="16" t="s">
        <v>684</v>
      </c>
      <c r="H379" s="101"/>
    </row>
    <row r="380" spans="1:8" ht="42.75" x14ac:dyDescent="0.25">
      <c r="A380" s="16" t="s">
        <v>678</v>
      </c>
      <c r="B380" s="54" t="s">
        <v>707</v>
      </c>
      <c r="C380" s="54" t="s">
        <v>708</v>
      </c>
      <c r="D380" s="52">
        <v>15</v>
      </c>
      <c r="E380" s="163"/>
      <c r="F380" s="5" t="s">
        <v>61</v>
      </c>
      <c r="G380" s="16" t="s">
        <v>684</v>
      </c>
      <c r="H380" s="101"/>
    </row>
    <row r="381" spans="1:8" ht="28.5" x14ac:dyDescent="0.25">
      <c r="A381" s="16" t="s">
        <v>678</v>
      </c>
      <c r="B381" s="54" t="s">
        <v>709</v>
      </c>
      <c r="C381" s="54" t="s">
        <v>711</v>
      </c>
      <c r="D381" s="52" t="s">
        <v>710</v>
      </c>
      <c r="E381" s="163"/>
      <c r="F381" s="5" t="s">
        <v>61</v>
      </c>
      <c r="G381" s="16" t="s">
        <v>684</v>
      </c>
      <c r="H381" s="101"/>
    </row>
    <row r="382" spans="1:8" ht="42.75" x14ac:dyDescent="0.25">
      <c r="A382" s="16" t="s">
        <v>678</v>
      </c>
      <c r="B382" s="54" t="s">
        <v>712</v>
      </c>
      <c r="C382" s="54" t="s">
        <v>713</v>
      </c>
      <c r="D382" s="52">
        <v>15</v>
      </c>
      <c r="E382" s="163"/>
      <c r="F382" s="5" t="s">
        <v>61</v>
      </c>
      <c r="G382" s="16" t="s">
        <v>684</v>
      </c>
      <c r="H382" s="101"/>
    </row>
    <row r="383" spans="1:8" ht="28.5" x14ac:dyDescent="0.25">
      <c r="A383" s="16" t="s">
        <v>678</v>
      </c>
      <c r="B383" s="54" t="s">
        <v>714</v>
      </c>
      <c r="C383" s="54" t="s">
        <v>715</v>
      </c>
      <c r="D383" s="52" t="s">
        <v>710</v>
      </c>
      <c r="E383" s="163"/>
      <c r="F383" s="5" t="s">
        <v>61</v>
      </c>
      <c r="G383" s="16" t="s">
        <v>684</v>
      </c>
      <c r="H383" s="101"/>
    </row>
    <row r="384" spans="1:8" ht="28.5" x14ac:dyDescent="0.25">
      <c r="A384" s="16" t="s">
        <v>678</v>
      </c>
      <c r="B384" s="3" t="s">
        <v>716</v>
      </c>
      <c r="C384" s="3" t="s">
        <v>717</v>
      </c>
      <c r="D384" s="52" t="s">
        <v>710</v>
      </c>
      <c r="E384" s="163"/>
      <c r="F384" s="5" t="s">
        <v>61</v>
      </c>
      <c r="G384" s="16" t="s">
        <v>684</v>
      </c>
      <c r="H384" s="101"/>
    </row>
    <row r="385" spans="1:8" ht="28.5" x14ac:dyDescent="0.25">
      <c r="A385" s="16" t="s">
        <v>678</v>
      </c>
      <c r="B385" s="16" t="s">
        <v>718</v>
      </c>
      <c r="C385" s="16" t="s">
        <v>719</v>
      </c>
      <c r="D385" s="52" t="s">
        <v>710</v>
      </c>
      <c r="E385" s="163"/>
      <c r="F385" s="5" t="s">
        <v>61</v>
      </c>
      <c r="G385" s="16" t="s">
        <v>684</v>
      </c>
      <c r="H385" s="101"/>
    </row>
    <row r="386" spans="1:8" ht="28.5" x14ac:dyDescent="0.25">
      <c r="A386" s="16" t="s">
        <v>678</v>
      </c>
      <c r="B386" s="54" t="s">
        <v>720</v>
      </c>
      <c r="C386" s="183" t="s">
        <v>721</v>
      </c>
      <c r="D386" s="52" t="s">
        <v>61</v>
      </c>
      <c r="E386" s="34">
        <v>1592268</v>
      </c>
      <c r="F386" s="5" t="s">
        <v>61</v>
      </c>
      <c r="G386" s="3" t="s">
        <v>61</v>
      </c>
      <c r="H386" s="101"/>
    </row>
    <row r="387" spans="1:8" ht="28.5" x14ac:dyDescent="0.25">
      <c r="A387" s="16" t="s">
        <v>678</v>
      </c>
      <c r="B387" s="54" t="s">
        <v>722</v>
      </c>
      <c r="C387" s="183"/>
      <c r="D387" s="52" t="s">
        <v>61</v>
      </c>
      <c r="E387" s="34">
        <v>109878</v>
      </c>
      <c r="F387" s="5" t="s">
        <v>61</v>
      </c>
      <c r="G387" s="3" t="s">
        <v>61</v>
      </c>
      <c r="H387" s="101"/>
    </row>
    <row r="388" spans="1:8" x14ac:dyDescent="0.25">
      <c r="A388" s="16" t="s">
        <v>723</v>
      </c>
      <c r="B388" s="16" t="s">
        <v>724</v>
      </c>
      <c r="C388" s="16" t="s">
        <v>725</v>
      </c>
      <c r="D388" s="55">
        <v>800</v>
      </c>
      <c r="E388" s="55">
        <v>25600</v>
      </c>
      <c r="F388" s="5">
        <f>E388/D388</f>
        <v>32</v>
      </c>
      <c r="G388" s="147" t="s">
        <v>44</v>
      </c>
      <c r="H388" s="101"/>
    </row>
    <row r="389" spans="1:8" x14ac:dyDescent="0.25">
      <c r="A389" s="16" t="s">
        <v>723</v>
      </c>
      <c r="B389" s="3" t="s">
        <v>726</v>
      </c>
      <c r="C389" s="16" t="s">
        <v>725</v>
      </c>
      <c r="D389" s="55">
        <v>800</v>
      </c>
      <c r="E389" s="55">
        <v>6400</v>
      </c>
      <c r="F389" s="5">
        <f t="shared" ref="F389:F405" si="8">E389/D389</f>
        <v>8</v>
      </c>
      <c r="G389" s="147" t="s">
        <v>44</v>
      </c>
      <c r="H389" s="101"/>
    </row>
    <row r="390" spans="1:8" ht="30" customHeight="1" x14ac:dyDescent="0.25">
      <c r="A390" s="16" t="s">
        <v>723</v>
      </c>
      <c r="B390" s="16" t="s">
        <v>727</v>
      </c>
      <c r="C390" s="16" t="s">
        <v>725</v>
      </c>
      <c r="D390" s="55">
        <v>800</v>
      </c>
      <c r="E390" s="55">
        <v>45600</v>
      </c>
      <c r="F390" s="5">
        <f t="shared" si="8"/>
        <v>57</v>
      </c>
      <c r="G390" s="147" t="s">
        <v>44</v>
      </c>
      <c r="H390" s="101"/>
    </row>
    <row r="391" spans="1:8" x14ac:dyDescent="0.25">
      <c r="A391" s="16" t="s">
        <v>723</v>
      </c>
      <c r="B391" s="16" t="s">
        <v>728</v>
      </c>
      <c r="C391" s="16" t="s">
        <v>725</v>
      </c>
      <c r="D391" s="55">
        <v>800</v>
      </c>
      <c r="E391" s="55">
        <v>25600</v>
      </c>
      <c r="F391" s="5">
        <f t="shared" si="8"/>
        <v>32</v>
      </c>
      <c r="G391" s="147" t="s">
        <v>44</v>
      </c>
      <c r="H391" s="101"/>
    </row>
    <row r="392" spans="1:8" x14ac:dyDescent="0.25">
      <c r="A392" s="16" t="s">
        <v>723</v>
      </c>
      <c r="B392" s="3" t="s">
        <v>729</v>
      </c>
      <c r="C392" s="16" t="s">
        <v>725</v>
      </c>
      <c r="D392" s="55">
        <v>800</v>
      </c>
      <c r="E392" s="55">
        <v>83200</v>
      </c>
      <c r="F392" s="5">
        <f t="shared" si="8"/>
        <v>104</v>
      </c>
      <c r="G392" s="147" t="s">
        <v>44</v>
      </c>
      <c r="H392" s="101"/>
    </row>
    <row r="393" spans="1:8" ht="28.5" x14ac:dyDescent="0.25">
      <c r="A393" s="16" t="s">
        <v>723</v>
      </c>
      <c r="B393" s="16" t="s">
        <v>730</v>
      </c>
      <c r="C393" s="16" t="s">
        <v>2215</v>
      </c>
      <c r="D393" s="55">
        <v>800</v>
      </c>
      <c r="E393" s="55">
        <v>118400</v>
      </c>
      <c r="F393" s="5">
        <f t="shared" si="8"/>
        <v>148</v>
      </c>
      <c r="G393" s="147" t="s">
        <v>44</v>
      </c>
      <c r="H393" s="101"/>
    </row>
    <row r="394" spans="1:8" x14ac:dyDescent="0.25">
      <c r="A394" s="16" t="s">
        <v>723</v>
      </c>
      <c r="B394" s="3" t="s">
        <v>731</v>
      </c>
      <c r="C394" s="16" t="s">
        <v>725</v>
      </c>
      <c r="D394" s="55">
        <v>800</v>
      </c>
      <c r="E394" s="55">
        <v>58400</v>
      </c>
      <c r="F394" s="5">
        <f t="shared" si="8"/>
        <v>73</v>
      </c>
      <c r="G394" s="147" t="s">
        <v>44</v>
      </c>
      <c r="H394" s="101"/>
    </row>
    <row r="395" spans="1:8" x14ac:dyDescent="0.25">
      <c r="A395" s="16" t="s">
        <v>723</v>
      </c>
      <c r="B395" s="3" t="s">
        <v>732</v>
      </c>
      <c r="C395" s="16" t="s">
        <v>725</v>
      </c>
      <c r="D395" s="55">
        <v>800</v>
      </c>
      <c r="E395" s="55">
        <v>800</v>
      </c>
      <c r="F395" s="5">
        <f t="shared" si="8"/>
        <v>1</v>
      </c>
      <c r="G395" s="147" t="s">
        <v>44</v>
      </c>
      <c r="H395" s="101"/>
    </row>
    <row r="396" spans="1:8" x14ac:dyDescent="0.25">
      <c r="A396" s="16" t="s">
        <v>723</v>
      </c>
      <c r="B396" s="3" t="s">
        <v>733</v>
      </c>
      <c r="C396" s="16" t="s">
        <v>725</v>
      </c>
      <c r="D396" s="55">
        <v>800</v>
      </c>
      <c r="E396" s="55">
        <v>800</v>
      </c>
      <c r="F396" s="5">
        <f t="shared" si="8"/>
        <v>1</v>
      </c>
      <c r="G396" s="147" t="s">
        <v>44</v>
      </c>
      <c r="H396" s="101"/>
    </row>
    <row r="397" spans="1:8" ht="28.5" x14ac:dyDescent="0.25">
      <c r="A397" s="16" t="s">
        <v>723</v>
      </c>
      <c r="B397" s="16" t="s">
        <v>734</v>
      </c>
      <c r="C397" s="16" t="s">
        <v>735</v>
      </c>
      <c r="D397" s="55">
        <v>1000</v>
      </c>
      <c r="E397" s="55">
        <v>1000</v>
      </c>
      <c r="F397" s="5">
        <f t="shared" si="8"/>
        <v>1</v>
      </c>
      <c r="G397" s="3" t="s">
        <v>44</v>
      </c>
      <c r="H397" s="101"/>
    </row>
    <row r="398" spans="1:8" ht="28.5" x14ac:dyDescent="0.25">
      <c r="A398" s="16" t="s">
        <v>723</v>
      </c>
      <c r="B398" s="16" t="s">
        <v>736</v>
      </c>
      <c r="C398" s="16" t="s">
        <v>735</v>
      </c>
      <c r="D398" s="55">
        <v>1000</v>
      </c>
      <c r="E398" s="55">
        <v>1000</v>
      </c>
      <c r="F398" s="5">
        <f t="shared" si="8"/>
        <v>1</v>
      </c>
      <c r="G398" s="3" t="s">
        <v>44</v>
      </c>
      <c r="H398" s="101"/>
    </row>
    <row r="399" spans="1:8" ht="28.5" x14ac:dyDescent="0.25">
      <c r="A399" s="16" t="s">
        <v>723</v>
      </c>
      <c r="B399" s="16" t="s">
        <v>737</v>
      </c>
      <c r="C399" s="16" t="s">
        <v>735</v>
      </c>
      <c r="D399" s="55">
        <v>1000</v>
      </c>
      <c r="E399" s="55">
        <v>7000</v>
      </c>
      <c r="F399" s="5">
        <f t="shared" si="8"/>
        <v>7</v>
      </c>
      <c r="G399" s="3" t="s">
        <v>44</v>
      </c>
      <c r="H399" s="101"/>
    </row>
    <row r="400" spans="1:8" ht="28.5" x14ac:dyDescent="0.25">
      <c r="A400" s="16" t="s">
        <v>723</v>
      </c>
      <c r="B400" s="16" t="s">
        <v>738</v>
      </c>
      <c r="C400" s="16" t="s">
        <v>735</v>
      </c>
      <c r="D400" s="55">
        <v>1000</v>
      </c>
      <c r="E400" s="55">
        <v>3000</v>
      </c>
      <c r="F400" s="5">
        <f t="shared" si="8"/>
        <v>3</v>
      </c>
      <c r="G400" s="3" t="s">
        <v>44</v>
      </c>
      <c r="H400" s="101"/>
    </row>
    <row r="401" spans="1:8" ht="28.5" x14ac:dyDescent="0.25">
      <c r="A401" s="16" t="s">
        <v>723</v>
      </c>
      <c r="B401" s="16" t="s">
        <v>739</v>
      </c>
      <c r="C401" s="16" t="s">
        <v>735</v>
      </c>
      <c r="D401" s="55">
        <v>1000</v>
      </c>
      <c r="E401" s="55">
        <v>9000</v>
      </c>
      <c r="F401" s="5">
        <f t="shared" si="8"/>
        <v>9</v>
      </c>
      <c r="G401" s="3" t="s">
        <v>44</v>
      </c>
      <c r="H401" s="101"/>
    </row>
    <row r="402" spans="1:8" ht="42.75" x14ac:dyDescent="0.25">
      <c r="A402" s="16" t="s">
        <v>723</v>
      </c>
      <c r="B402" s="16" t="s">
        <v>740</v>
      </c>
      <c r="C402" s="16" t="s">
        <v>2216</v>
      </c>
      <c r="D402" s="55">
        <v>1000</v>
      </c>
      <c r="E402" s="55">
        <v>8000</v>
      </c>
      <c r="F402" s="5">
        <f t="shared" si="8"/>
        <v>8</v>
      </c>
      <c r="G402" s="3" t="s">
        <v>44</v>
      </c>
      <c r="H402" s="101"/>
    </row>
    <row r="403" spans="1:8" ht="28.5" x14ac:dyDescent="0.25">
      <c r="A403" s="16" t="s">
        <v>723</v>
      </c>
      <c r="B403" s="16" t="s">
        <v>741</v>
      </c>
      <c r="C403" s="16" t="s">
        <v>735</v>
      </c>
      <c r="D403" s="55">
        <v>1000</v>
      </c>
      <c r="E403" s="55">
        <v>2000</v>
      </c>
      <c r="F403" s="5">
        <f t="shared" si="8"/>
        <v>2</v>
      </c>
      <c r="G403" s="3" t="s">
        <v>44</v>
      </c>
      <c r="H403" s="101"/>
    </row>
    <row r="404" spans="1:8" ht="28.5" x14ac:dyDescent="0.25">
      <c r="A404" s="16" t="s">
        <v>723</v>
      </c>
      <c r="B404" s="16" t="s">
        <v>740</v>
      </c>
      <c r="C404" s="18" t="s">
        <v>742</v>
      </c>
      <c r="D404" s="55">
        <v>100</v>
      </c>
      <c r="E404" s="55">
        <v>1000</v>
      </c>
      <c r="F404" s="5">
        <f t="shared" si="8"/>
        <v>10</v>
      </c>
      <c r="G404" s="3" t="s">
        <v>44</v>
      </c>
      <c r="H404" s="101"/>
    </row>
    <row r="405" spans="1:8" ht="42.75" x14ac:dyDescent="0.25">
      <c r="A405" s="16" t="s">
        <v>723</v>
      </c>
      <c r="B405" s="16" t="s">
        <v>743</v>
      </c>
      <c r="C405" s="16" t="s">
        <v>2217</v>
      </c>
      <c r="D405" s="55">
        <v>200</v>
      </c>
      <c r="E405" s="55">
        <v>1600</v>
      </c>
      <c r="F405" s="5">
        <f t="shared" si="8"/>
        <v>8</v>
      </c>
      <c r="G405" s="3" t="s">
        <v>44</v>
      </c>
      <c r="H405" s="101"/>
    </row>
    <row r="406" spans="1:8" ht="42.75" x14ac:dyDescent="0.25">
      <c r="A406" s="16" t="s">
        <v>723</v>
      </c>
      <c r="B406" s="16" t="s">
        <v>744</v>
      </c>
      <c r="C406" s="16" t="s">
        <v>2217</v>
      </c>
      <c r="D406" s="55">
        <v>200</v>
      </c>
      <c r="E406" s="55">
        <v>1200</v>
      </c>
      <c r="F406" s="5">
        <v>6</v>
      </c>
      <c r="G406" s="3" t="s">
        <v>44</v>
      </c>
      <c r="H406" s="101"/>
    </row>
    <row r="407" spans="1:8" ht="42.75" x14ac:dyDescent="0.25">
      <c r="A407" s="16" t="s">
        <v>723</v>
      </c>
      <c r="B407" s="16" t="s">
        <v>745</v>
      </c>
      <c r="C407" s="16" t="s">
        <v>2217</v>
      </c>
      <c r="D407" s="55">
        <v>200</v>
      </c>
      <c r="E407" s="55">
        <v>2400</v>
      </c>
      <c r="F407" s="5">
        <f>E407/D407</f>
        <v>12</v>
      </c>
      <c r="G407" s="3" t="s">
        <v>44</v>
      </c>
      <c r="H407" s="101"/>
    </row>
    <row r="408" spans="1:8" ht="42.75" x14ac:dyDescent="0.25">
      <c r="A408" s="16" t="s">
        <v>723</v>
      </c>
      <c r="B408" s="16" t="s">
        <v>746</v>
      </c>
      <c r="C408" s="16" t="s">
        <v>2217</v>
      </c>
      <c r="D408" s="55">
        <v>200</v>
      </c>
      <c r="E408" s="55">
        <v>200</v>
      </c>
      <c r="F408" s="5">
        <f>E408/D408</f>
        <v>1</v>
      </c>
      <c r="G408" s="3" t="s">
        <v>44</v>
      </c>
      <c r="H408" s="101"/>
    </row>
    <row r="409" spans="1:8" ht="42.75" x14ac:dyDescent="0.25">
      <c r="A409" s="16" t="s">
        <v>723</v>
      </c>
      <c r="B409" s="16" t="s">
        <v>747</v>
      </c>
      <c r="C409" s="16" t="s">
        <v>2217</v>
      </c>
      <c r="D409" s="55">
        <v>200</v>
      </c>
      <c r="E409" s="55">
        <v>2200</v>
      </c>
      <c r="F409" s="5">
        <f>E409/D409</f>
        <v>11</v>
      </c>
      <c r="G409" s="3" t="s">
        <v>44</v>
      </c>
      <c r="H409" s="101"/>
    </row>
    <row r="410" spans="1:8" ht="28.5" x14ac:dyDescent="0.25">
      <c r="A410" s="16" t="s">
        <v>748</v>
      </c>
      <c r="B410" s="16" t="s">
        <v>749</v>
      </c>
      <c r="C410" s="16" t="s">
        <v>750</v>
      </c>
      <c r="D410" s="52">
        <v>10</v>
      </c>
      <c r="E410" s="56">
        <v>838860</v>
      </c>
      <c r="F410" s="50">
        <v>83886</v>
      </c>
      <c r="G410" s="16" t="s">
        <v>29</v>
      </c>
      <c r="H410" s="101"/>
    </row>
    <row r="411" spans="1:8" x14ac:dyDescent="0.25">
      <c r="A411" s="16" t="s">
        <v>748</v>
      </c>
      <c r="B411" s="16" t="s">
        <v>751</v>
      </c>
      <c r="C411" s="16" t="s">
        <v>752</v>
      </c>
      <c r="D411" s="52">
        <v>10</v>
      </c>
      <c r="E411" s="56">
        <v>470</v>
      </c>
      <c r="F411" s="50">
        <f>E411/D411</f>
        <v>47</v>
      </c>
      <c r="G411" s="16" t="s">
        <v>29</v>
      </c>
      <c r="H411" s="101"/>
    </row>
    <row r="412" spans="1:8" x14ac:dyDescent="0.25">
      <c r="A412" s="16" t="s">
        <v>748</v>
      </c>
      <c r="B412" s="16" t="s">
        <v>753</v>
      </c>
      <c r="C412" s="16" t="s">
        <v>754</v>
      </c>
      <c r="D412" s="52">
        <v>50</v>
      </c>
      <c r="E412" s="56">
        <v>58600</v>
      </c>
      <c r="F412" s="50">
        <f>E412/D412</f>
        <v>1172</v>
      </c>
      <c r="G412" s="16" t="s">
        <v>29</v>
      </c>
      <c r="H412" s="101"/>
    </row>
    <row r="413" spans="1:8" ht="28.5" x14ac:dyDescent="0.25">
      <c r="A413" s="143" t="s">
        <v>748</v>
      </c>
      <c r="B413" s="143" t="s">
        <v>755</v>
      </c>
      <c r="C413" s="143" t="s">
        <v>757</v>
      </c>
      <c r="D413" s="17">
        <v>250</v>
      </c>
      <c r="E413" s="144">
        <v>20750</v>
      </c>
      <c r="F413" s="15">
        <f>E413/D413</f>
        <v>83</v>
      </c>
      <c r="G413" s="149" t="s">
        <v>756</v>
      </c>
      <c r="H413" s="101"/>
    </row>
    <row r="414" spans="1:8" ht="28.5" x14ac:dyDescent="0.25">
      <c r="A414" s="143" t="s">
        <v>748</v>
      </c>
      <c r="B414" s="145" t="s">
        <v>2195</v>
      </c>
      <c r="C414" s="146" t="s">
        <v>2196</v>
      </c>
      <c r="D414" s="149" t="s">
        <v>2197</v>
      </c>
      <c r="E414" s="152">
        <v>293598.58</v>
      </c>
      <c r="F414" s="22">
        <v>8</v>
      </c>
      <c r="G414" s="149" t="s">
        <v>61</v>
      </c>
      <c r="H414" s="101"/>
    </row>
    <row r="415" spans="1:8" ht="28.5" x14ac:dyDescent="0.25">
      <c r="A415" s="143" t="s">
        <v>748</v>
      </c>
      <c r="B415" s="145" t="s">
        <v>2198</v>
      </c>
      <c r="C415" s="146" t="s">
        <v>2199</v>
      </c>
      <c r="D415" s="149" t="s">
        <v>2200</v>
      </c>
      <c r="E415" s="153">
        <v>405032.61</v>
      </c>
      <c r="F415" s="21">
        <v>1</v>
      </c>
      <c r="G415" s="149" t="s">
        <v>61</v>
      </c>
      <c r="H415" s="101"/>
    </row>
    <row r="416" spans="1:8" ht="42.75" x14ac:dyDescent="0.25">
      <c r="A416" s="143" t="s">
        <v>748</v>
      </c>
      <c r="B416" s="145" t="s">
        <v>2201</v>
      </c>
      <c r="C416" s="146" t="s">
        <v>2202</v>
      </c>
      <c r="D416" s="149" t="s">
        <v>2203</v>
      </c>
      <c r="E416" s="152">
        <v>95821394.879999995</v>
      </c>
      <c r="F416" s="22">
        <v>1</v>
      </c>
      <c r="G416" s="149" t="s">
        <v>61</v>
      </c>
      <c r="H416" s="101"/>
    </row>
    <row r="417" spans="1:8" ht="28.5" x14ac:dyDescent="0.25">
      <c r="A417" s="143" t="s">
        <v>748</v>
      </c>
      <c r="B417" s="145" t="s">
        <v>2204</v>
      </c>
      <c r="C417" s="145"/>
      <c r="D417" s="150" t="s">
        <v>2097</v>
      </c>
      <c r="E417" s="153">
        <v>330448.39</v>
      </c>
      <c r="F417" s="151">
        <f>E417/128</f>
        <v>2581.6280468750001</v>
      </c>
      <c r="G417" s="149" t="s">
        <v>61</v>
      </c>
      <c r="H417" s="101"/>
    </row>
    <row r="418" spans="1:8" ht="228" x14ac:dyDescent="0.25">
      <c r="A418" s="16" t="s">
        <v>758</v>
      </c>
      <c r="B418" s="3" t="s">
        <v>759</v>
      </c>
      <c r="C418" s="16" t="s">
        <v>762</v>
      </c>
      <c r="D418" s="57" t="s">
        <v>760</v>
      </c>
      <c r="E418" s="29">
        <v>263977.28000000003</v>
      </c>
      <c r="F418" s="50" t="s">
        <v>761</v>
      </c>
      <c r="G418" s="16" t="s">
        <v>44</v>
      </c>
      <c r="H418" s="101"/>
    </row>
    <row r="419" spans="1:8" ht="42.75" x14ac:dyDescent="0.25">
      <c r="A419" s="16" t="s">
        <v>758</v>
      </c>
      <c r="B419" s="3" t="s">
        <v>763</v>
      </c>
      <c r="C419" s="16" t="s">
        <v>764</v>
      </c>
      <c r="D419" s="31">
        <v>50</v>
      </c>
      <c r="E419" s="29">
        <v>2325935</v>
      </c>
      <c r="F419" s="30" t="s">
        <v>61</v>
      </c>
      <c r="G419" s="16" t="s">
        <v>6</v>
      </c>
      <c r="H419" s="101"/>
    </row>
    <row r="420" spans="1:8" x14ac:dyDescent="0.25">
      <c r="A420" s="16" t="s">
        <v>758</v>
      </c>
      <c r="B420" s="3" t="s">
        <v>765</v>
      </c>
      <c r="C420" s="16" t="s">
        <v>766</v>
      </c>
      <c r="D420" s="31">
        <v>1.87</v>
      </c>
      <c r="E420" s="29">
        <v>120019.23</v>
      </c>
      <c r="F420" s="30">
        <v>64181</v>
      </c>
      <c r="G420" s="16" t="s">
        <v>6</v>
      </c>
      <c r="H420" s="101"/>
    </row>
    <row r="421" spans="1:8" ht="42.75" x14ac:dyDescent="0.25">
      <c r="A421" s="16" t="s">
        <v>758</v>
      </c>
      <c r="B421" s="3" t="s">
        <v>767</v>
      </c>
      <c r="C421" s="16" t="s">
        <v>769</v>
      </c>
      <c r="D421" s="58" t="s">
        <v>768</v>
      </c>
      <c r="E421" s="29">
        <v>24400</v>
      </c>
      <c r="F421" s="30">
        <v>244</v>
      </c>
      <c r="G421" s="16" t="s">
        <v>6</v>
      </c>
      <c r="H421" s="101"/>
    </row>
    <row r="422" spans="1:8" ht="199.5" x14ac:dyDescent="0.25">
      <c r="A422" s="16" t="s">
        <v>758</v>
      </c>
      <c r="B422" s="3" t="s">
        <v>770</v>
      </c>
      <c r="C422" s="16" t="s">
        <v>772</v>
      </c>
      <c r="D422" s="59" t="s">
        <v>771</v>
      </c>
      <c r="E422" s="29">
        <v>250146</v>
      </c>
      <c r="F422" s="30">
        <v>212</v>
      </c>
      <c r="G422" s="16" t="s">
        <v>40</v>
      </c>
      <c r="H422" s="101"/>
    </row>
    <row r="423" spans="1:8" ht="213.75" x14ac:dyDescent="0.25">
      <c r="A423" s="16" t="s">
        <v>758</v>
      </c>
      <c r="B423" s="3" t="s">
        <v>773</v>
      </c>
      <c r="C423" s="16" t="s">
        <v>775</v>
      </c>
      <c r="D423" s="59" t="s">
        <v>774</v>
      </c>
      <c r="E423" s="29">
        <v>1072779</v>
      </c>
      <c r="F423" s="50" t="s">
        <v>61</v>
      </c>
      <c r="G423" s="16" t="s">
        <v>40</v>
      </c>
      <c r="H423" s="101"/>
    </row>
    <row r="424" spans="1:8" x14ac:dyDescent="0.25">
      <c r="A424" s="16" t="s">
        <v>758</v>
      </c>
      <c r="B424" s="3" t="s">
        <v>776</v>
      </c>
      <c r="C424" s="16" t="s">
        <v>777</v>
      </c>
      <c r="D424" s="31">
        <v>74</v>
      </c>
      <c r="E424" s="29">
        <v>4024687.97</v>
      </c>
      <c r="F424" s="30">
        <v>54387</v>
      </c>
      <c r="G424" s="60" t="s">
        <v>6</v>
      </c>
      <c r="H424" s="101"/>
    </row>
    <row r="425" spans="1:8" ht="28.5" x14ac:dyDescent="0.25">
      <c r="A425" s="16" t="s">
        <v>758</v>
      </c>
      <c r="B425" s="3" t="s">
        <v>778</v>
      </c>
      <c r="C425" s="16" t="s">
        <v>779</v>
      </c>
      <c r="D425" s="31">
        <v>360</v>
      </c>
      <c r="E425" s="29">
        <v>428800</v>
      </c>
      <c r="F425" s="30">
        <v>1191</v>
      </c>
      <c r="G425" s="60" t="s">
        <v>6</v>
      </c>
      <c r="H425" s="101"/>
    </row>
    <row r="426" spans="1:8" ht="28.5" x14ac:dyDescent="0.25">
      <c r="A426" s="16" t="s">
        <v>758</v>
      </c>
      <c r="B426" s="3" t="s">
        <v>780</v>
      </c>
      <c r="C426" s="16" t="s">
        <v>781</v>
      </c>
      <c r="D426" s="31">
        <v>10</v>
      </c>
      <c r="E426" s="29">
        <v>620</v>
      </c>
      <c r="F426" s="30">
        <v>62</v>
      </c>
      <c r="G426" s="60" t="s">
        <v>6</v>
      </c>
      <c r="H426" s="101"/>
    </row>
    <row r="427" spans="1:8" ht="270.75" x14ac:dyDescent="0.25">
      <c r="A427" s="16" t="s">
        <v>758</v>
      </c>
      <c r="B427" s="3" t="s">
        <v>782</v>
      </c>
      <c r="C427" s="16" t="s">
        <v>784</v>
      </c>
      <c r="D427" s="57" t="s">
        <v>783</v>
      </c>
      <c r="E427" s="29">
        <v>137335.99</v>
      </c>
      <c r="F427" s="30">
        <v>2354</v>
      </c>
      <c r="G427" s="16" t="s">
        <v>20</v>
      </c>
      <c r="H427" s="101"/>
    </row>
    <row r="428" spans="1:8" ht="57" x14ac:dyDescent="0.25">
      <c r="A428" s="16" t="s">
        <v>758</v>
      </c>
      <c r="B428" s="3" t="s">
        <v>785</v>
      </c>
      <c r="C428" s="16" t="s">
        <v>786</v>
      </c>
      <c r="D428" s="31">
        <v>10</v>
      </c>
      <c r="E428" s="29">
        <v>90</v>
      </c>
      <c r="F428" s="30">
        <v>9</v>
      </c>
      <c r="G428" s="16" t="s">
        <v>6</v>
      </c>
      <c r="H428" s="101"/>
    </row>
    <row r="429" spans="1:8" ht="28.5" x14ac:dyDescent="0.25">
      <c r="A429" s="16" t="s">
        <v>758</v>
      </c>
      <c r="B429" s="3" t="s">
        <v>787</v>
      </c>
      <c r="C429" s="16" t="s">
        <v>789</v>
      </c>
      <c r="D429" s="31">
        <v>16</v>
      </c>
      <c r="E429" s="29">
        <v>16</v>
      </c>
      <c r="F429" s="30">
        <v>1</v>
      </c>
      <c r="G429" s="16" t="s">
        <v>788</v>
      </c>
      <c r="H429" s="101"/>
    </row>
    <row r="430" spans="1:8" x14ac:dyDescent="0.25">
      <c r="A430" s="16" t="s">
        <v>758</v>
      </c>
      <c r="B430" s="3" t="s">
        <v>790</v>
      </c>
      <c r="C430" s="16" t="s">
        <v>791</v>
      </c>
      <c r="D430" s="31">
        <v>572</v>
      </c>
      <c r="E430" s="29">
        <v>290481</v>
      </c>
      <c r="F430" s="61">
        <v>507</v>
      </c>
      <c r="G430" s="16" t="s">
        <v>40</v>
      </c>
      <c r="H430" s="101"/>
    </row>
    <row r="431" spans="1:8" ht="28.5" x14ac:dyDescent="0.25">
      <c r="A431" s="16" t="s">
        <v>758</v>
      </c>
      <c r="B431" s="3" t="s">
        <v>792</v>
      </c>
      <c r="C431" s="16" t="s">
        <v>793</v>
      </c>
      <c r="D431" s="31">
        <v>400000</v>
      </c>
      <c r="E431" s="29">
        <v>399999.96</v>
      </c>
      <c r="F431" s="30" t="s">
        <v>61</v>
      </c>
      <c r="G431" s="16" t="s">
        <v>40</v>
      </c>
      <c r="H431" s="101"/>
    </row>
    <row r="432" spans="1:8" ht="28.5" x14ac:dyDescent="0.25">
      <c r="A432" s="16" t="s">
        <v>794</v>
      </c>
      <c r="B432" s="16" t="s">
        <v>795</v>
      </c>
      <c r="C432" s="16" t="s">
        <v>796</v>
      </c>
      <c r="D432" s="52" t="s">
        <v>32</v>
      </c>
      <c r="E432" s="29">
        <v>902590</v>
      </c>
      <c r="F432" s="5">
        <v>363</v>
      </c>
      <c r="G432" s="16" t="s">
        <v>20</v>
      </c>
      <c r="H432" s="101"/>
    </row>
    <row r="433" spans="1:8" ht="28.5" x14ac:dyDescent="0.25">
      <c r="A433" s="16" t="s">
        <v>794</v>
      </c>
      <c r="B433" s="16" t="s">
        <v>797</v>
      </c>
      <c r="C433" s="16" t="s">
        <v>798</v>
      </c>
      <c r="D433" s="31">
        <v>50</v>
      </c>
      <c r="E433" s="29">
        <v>200</v>
      </c>
      <c r="F433" s="5">
        <v>4</v>
      </c>
      <c r="G433" s="16" t="s">
        <v>20</v>
      </c>
      <c r="H433" s="101"/>
    </row>
    <row r="434" spans="1:8" ht="28.5" x14ac:dyDescent="0.25">
      <c r="A434" s="16" t="s">
        <v>799</v>
      </c>
      <c r="B434" s="18" t="s">
        <v>800</v>
      </c>
      <c r="C434" s="16" t="s">
        <v>801</v>
      </c>
      <c r="D434" s="17">
        <v>150</v>
      </c>
      <c r="E434" s="62">
        <v>542244</v>
      </c>
      <c r="F434" s="63">
        <v>3604</v>
      </c>
      <c r="G434" s="63" t="s">
        <v>61</v>
      </c>
      <c r="H434" s="101"/>
    </row>
    <row r="435" spans="1:8" ht="28.5" x14ac:dyDescent="0.25">
      <c r="A435" s="16" t="s">
        <v>799</v>
      </c>
      <c r="B435" s="18" t="s">
        <v>802</v>
      </c>
      <c r="C435" s="16" t="s">
        <v>803</v>
      </c>
      <c r="D435" s="17">
        <v>38</v>
      </c>
      <c r="E435" s="31">
        <v>574</v>
      </c>
      <c r="F435" s="63">
        <v>15</v>
      </c>
      <c r="G435" s="63" t="s">
        <v>40</v>
      </c>
      <c r="H435" s="101"/>
    </row>
    <row r="436" spans="1:8" ht="28.5" x14ac:dyDescent="0.25">
      <c r="A436" s="16" t="s">
        <v>799</v>
      </c>
      <c r="B436" s="18" t="s">
        <v>804</v>
      </c>
      <c r="C436" s="16" t="s">
        <v>805</v>
      </c>
      <c r="D436" s="17">
        <v>71</v>
      </c>
      <c r="E436" s="31">
        <v>0</v>
      </c>
      <c r="F436" s="63">
        <v>0</v>
      </c>
      <c r="G436" s="63" t="s">
        <v>40</v>
      </c>
      <c r="H436" s="101"/>
    </row>
    <row r="437" spans="1:8" ht="28.5" x14ac:dyDescent="0.25">
      <c r="A437" s="16" t="s">
        <v>799</v>
      </c>
      <c r="B437" s="18" t="s">
        <v>806</v>
      </c>
      <c r="C437" s="16" t="s">
        <v>807</v>
      </c>
      <c r="D437" s="17">
        <v>111</v>
      </c>
      <c r="E437" s="166">
        <v>228508</v>
      </c>
      <c r="F437" s="167">
        <v>2034</v>
      </c>
      <c r="G437" s="63" t="s">
        <v>40</v>
      </c>
      <c r="H437" s="101"/>
    </row>
    <row r="438" spans="1:8" ht="28.5" x14ac:dyDescent="0.25">
      <c r="A438" s="16" t="s">
        <v>799</v>
      </c>
      <c r="B438" s="18" t="s">
        <v>808</v>
      </c>
      <c r="C438" s="16" t="s">
        <v>809</v>
      </c>
      <c r="D438" s="17">
        <v>111</v>
      </c>
      <c r="E438" s="166"/>
      <c r="F438" s="167"/>
      <c r="G438" s="63" t="s">
        <v>40</v>
      </c>
      <c r="H438" s="101"/>
    </row>
    <row r="439" spans="1:8" ht="28.5" x14ac:dyDescent="0.25">
      <c r="A439" s="16" t="s">
        <v>799</v>
      </c>
      <c r="B439" s="18" t="s">
        <v>810</v>
      </c>
      <c r="C439" s="16" t="s">
        <v>811</v>
      </c>
      <c r="D439" s="17">
        <v>111</v>
      </c>
      <c r="E439" s="168">
        <v>154230</v>
      </c>
      <c r="F439" s="167">
        <v>1380</v>
      </c>
      <c r="G439" s="63" t="s">
        <v>40</v>
      </c>
      <c r="H439" s="101"/>
    </row>
    <row r="440" spans="1:8" ht="28.5" x14ac:dyDescent="0.25">
      <c r="A440" s="16" t="s">
        <v>799</v>
      </c>
      <c r="B440" s="18" t="s">
        <v>812</v>
      </c>
      <c r="C440" s="16" t="s">
        <v>813</v>
      </c>
      <c r="D440" s="17">
        <v>111</v>
      </c>
      <c r="E440" s="168"/>
      <c r="F440" s="167"/>
      <c r="G440" s="63" t="s">
        <v>40</v>
      </c>
      <c r="H440" s="101"/>
    </row>
    <row r="441" spans="1:8" ht="28.5" x14ac:dyDescent="0.25">
      <c r="A441" s="16" t="s">
        <v>799</v>
      </c>
      <c r="B441" s="18" t="s">
        <v>814</v>
      </c>
      <c r="C441" s="16" t="s">
        <v>815</v>
      </c>
      <c r="D441" s="17">
        <v>111</v>
      </c>
      <c r="E441" s="166">
        <v>172011</v>
      </c>
      <c r="F441" s="167">
        <v>1538</v>
      </c>
      <c r="G441" s="63" t="s">
        <v>40</v>
      </c>
      <c r="H441" s="101"/>
    </row>
    <row r="442" spans="1:8" ht="28.5" x14ac:dyDescent="0.25">
      <c r="A442" s="16" t="s">
        <v>799</v>
      </c>
      <c r="B442" s="18" t="s">
        <v>816</v>
      </c>
      <c r="C442" s="16" t="s">
        <v>817</v>
      </c>
      <c r="D442" s="17">
        <v>111</v>
      </c>
      <c r="E442" s="166"/>
      <c r="F442" s="167"/>
      <c r="G442" s="63" t="s">
        <v>40</v>
      </c>
      <c r="H442" s="101"/>
    </row>
    <row r="443" spans="1:8" ht="28.5" x14ac:dyDescent="0.25">
      <c r="A443" s="16" t="s">
        <v>799</v>
      </c>
      <c r="B443" s="18" t="s">
        <v>818</v>
      </c>
      <c r="C443" s="16" t="s">
        <v>819</v>
      </c>
      <c r="D443" s="17">
        <v>133</v>
      </c>
      <c r="E443" s="31">
        <v>139756</v>
      </c>
      <c r="F443" s="63">
        <v>1044</v>
      </c>
      <c r="G443" s="63" t="s">
        <v>40</v>
      </c>
      <c r="H443" s="170"/>
    </row>
    <row r="444" spans="1:8" ht="28.5" x14ac:dyDescent="0.25">
      <c r="A444" s="16" t="s">
        <v>799</v>
      </c>
      <c r="B444" s="18" t="s">
        <v>820</v>
      </c>
      <c r="C444" s="16" t="s">
        <v>821</v>
      </c>
      <c r="D444" s="17">
        <v>176</v>
      </c>
      <c r="E444" s="31">
        <v>99756</v>
      </c>
      <c r="F444" s="63">
        <v>563</v>
      </c>
      <c r="G444" s="63" t="s">
        <v>40</v>
      </c>
      <c r="H444" s="170"/>
    </row>
    <row r="445" spans="1:8" ht="28.5" x14ac:dyDescent="0.25">
      <c r="A445" s="16" t="s">
        <v>799</v>
      </c>
      <c r="B445" s="18" t="s">
        <v>822</v>
      </c>
      <c r="C445" s="16" t="s">
        <v>823</v>
      </c>
      <c r="D445" s="17">
        <v>309</v>
      </c>
      <c r="E445" s="31">
        <v>0</v>
      </c>
      <c r="F445" s="63">
        <v>0</v>
      </c>
      <c r="G445" s="63" t="s">
        <v>40</v>
      </c>
      <c r="H445" s="101"/>
    </row>
    <row r="446" spans="1:8" ht="28.5" x14ac:dyDescent="0.25">
      <c r="A446" s="16" t="s">
        <v>799</v>
      </c>
      <c r="B446" s="18" t="s">
        <v>824</v>
      </c>
      <c r="C446" s="16" t="s">
        <v>825</v>
      </c>
      <c r="D446" s="17">
        <v>419</v>
      </c>
      <c r="E446" s="31">
        <v>0</v>
      </c>
      <c r="F446" s="63">
        <v>0</v>
      </c>
      <c r="G446" s="63" t="s">
        <v>40</v>
      </c>
      <c r="H446" s="101"/>
    </row>
    <row r="447" spans="1:8" ht="28.5" x14ac:dyDescent="0.25">
      <c r="A447" s="16" t="s">
        <v>799</v>
      </c>
      <c r="B447" s="18" t="s">
        <v>826</v>
      </c>
      <c r="C447" s="16" t="s">
        <v>827</v>
      </c>
      <c r="D447" s="17">
        <v>11000</v>
      </c>
      <c r="E447" s="64">
        <v>85580</v>
      </c>
      <c r="F447" s="26">
        <v>7</v>
      </c>
      <c r="G447" s="26" t="s">
        <v>6</v>
      </c>
      <c r="H447" s="101"/>
    </row>
    <row r="448" spans="1:8" ht="42.75" x14ac:dyDescent="0.25">
      <c r="A448" s="16" t="s">
        <v>799</v>
      </c>
      <c r="B448" s="18" t="s">
        <v>828</v>
      </c>
      <c r="C448" s="16" t="s">
        <v>829</v>
      </c>
      <c r="D448" s="17">
        <v>184</v>
      </c>
      <c r="E448" s="64">
        <v>4242</v>
      </c>
      <c r="F448" s="26">
        <v>23</v>
      </c>
      <c r="G448" s="26" t="s">
        <v>6</v>
      </c>
      <c r="H448" s="101"/>
    </row>
    <row r="449" spans="1:8" ht="28.5" x14ac:dyDescent="0.25">
      <c r="A449" s="16" t="s">
        <v>799</v>
      </c>
      <c r="B449" s="18" t="s">
        <v>830</v>
      </c>
      <c r="C449" s="16" t="s">
        <v>831</v>
      </c>
      <c r="D449" s="17">
        <v>605</v>
      </c>
      <c r="E449" s="64">
        <v>7441.5</v>
      </c>
      <c r="F449" s="26">
        <v>11</v>
      </c>
      <c r="G449" s="26" t="s">
        <v>6</v>
      </c>
      <c r="H449" s="101"/>
    </row>
    <row r="450" spans="1:8" ht="28.5" x14ac:dyDescent="0.25">
      <c r="A450" s="16" t="s">
        <v>799</v>
      </c>
      <c r="B450" s="18" t="s">
        <v>832</v>
      </c>
      <c r="C450" s="184" t="s">
        <v>833</v>
      </c>
      <c r="D450" s="31">
        <v>35</v>
      </c>
      <c r="E450" s="31">
        <v>35225</v>
      </c>
      <c r="F450" s="19">
        <v>1055</v>
      </c>
      <c r="G450" s="18" t="s">
        <v>61</v>
      </c>
      <c r="H450" s="101"/>
    </row>
    <row r="451" spans="1:8" ht="28.5" x14ac:dyDescent="0.25">
      <c r="A451" s="16" t="s">
        <v>799</v>
      </c>
      <c r="B451" s="18" t="s">
        <v>834</v>
      </c>
      <c r="C451" s="184"/>
      <c r="D451" s="31">
        <v>40</v>
      </c>
      <c r="E451" s="31">
        <v>55800</v>
      </c>
      <c r="F451" s="19">
        <v>1395</v>
      </c>
      <c r="G451" s="18" t="s">
        <v>61</v>
      </c>
      <c r="H451" s="101"/>
    </row>
    <row r="452" spans="1:8" ht="57" x14ac:dyDescent="0.25">
      <c r="A452" s="16" t="s">
        <v>799</v>
      </c>
      <c r="B452" s="18" t="s">
        <v>835</v>
      </c>
      <c r="C452" s="16" t="s">
        <v>836</v>
      </c>
      <c r="D452" s="17">
        <v>816</v>
      </c>
      <c r="E452" s="31">
        <v>49982</v>
      </c>
      <c r="F452" s="15">
        <v>61</v>
      </c>
      <c r="G452" s="15" t="s">
        <v>6</v>
      </c>
      <c r="H452" s="101"/>
    </row>
    <row r="453" spans="1:8" ht="42.75" x14ac:dyDescent="0.25">
      <c r="A453" s="16" t="s">
        <v>799</v>
      </c>
      <c r="B453" s="18" t="s">
        <v>837</v>
      </c>
      <c r="C453" s="16" t="s">
        <v>839</v>
      </c>
      <c r="D453" s="17" t="s">
        <v>838</v>
      </c>
      <c r="E453" s="31">
        <v>3812</v>
      </c>
      <c r="F453" s="15">
        <v>1</v>
      </c>
      <c r="G453" s="15" t="s">
        <v>6</v>
      </c>
      <c r="H453" s="111"/>
    </row>
    <row r="454" spans="1:8" ht="42.75" x14ac:dyDescent="0.25">
      <c r="A454" s="16" t="s">
        <v>799</v>
      </c>
      <c r="B454" s="18" t="s">
        <v>840</v>
      </c>
      <c r="C454" s="16" t="s">
        <v>839</v>
      </c>
      <c r="D454" s="17" t="s">
        <v>841</v>
      </c>
      <c r="E454" s="31">
        <v>0</v>
      </c>
      <c r="F454" s="15">
        <v>0</v>
      </c>
      <c r="G454" s="15" t="s">
        <v>6</v>
      </c>
      <c r="H454" s="101"/>
    </row>
    <row r="455" spans="1:8" ht="28.5" x14ac:dyDescent="0.25">
      <c r="A455" s="16" t="s">
        <v>799</v>
      </c>
      <c r="B455" s="18" t="s">
        <v>842</v>
      </c>
      <c r="C455" s="16" t="s">
        <v>843</v>
      </c>
      <c r="D455" s="17">
        <v>2040</v>
      </c>
      <c r="E455" s="31">
        <v>8133.16</v>
      </c>
      <c r="F455" s="15">
        <v>4</v>
      </c>
      <c r="G455" s="15" t="s">
        <v>6</v>
      </c>
      <c r="H455" s="112"/>
    </row>
    <row r="456" spans="1:8" ht="28.5" x14ac:dyDescent="0.25">
      <c r="A456" s="16" t="s">
        <v>799</v>
      </c>
      <c r="B456" s="18" t="s">
        <v>844</v>
      </c>
      <c r="C456" s="16" t="s">
        <v>843</v>
      </c>
      <c r="D456" s="17">
        <v>7956</v>
      </c>
      <c r="E456" s="31">
        <v>23868</v>
      </c>
      <c r="F456" s="15">
        <v>3</v>
      </c>
      <c r="G456" s="15" t="s">
        <v>6</v>
      </c>
      <c r="H456" s="112"/>
    </row>
    <row r="457" spans="1:8" ht="42.75" x14ac:dyDescent="0.25">
      <c r="A457" s="16" t="s">
        <v>799</v>
      </c>
      <c r="B457" s="18" t="s">
        <v>845</v>
      </c>
      <c r="C457" s="16" t="s">
        <v>846</v>
      </c>
      <c r="D457" s="17">
        <v>6273</v>
      </c>
      <c r="E457" s="31">
        <v>12546</v>
      </c>
      <c r="F457" s="15">
        <v>2</v>
      </c>
      <c r="G457" s="15" t="s">
        <v>20</v>
      </c>
      <c r="H457" s="112"/>
    </row>
    <row r="458" spans="1:8" ht="57" x14ac:dyDescent="0.25">
      <c r="A458" s="16" t="s">
        <v>799</v>
      </c>
      <c r="B458" s="18" t="s">
        <v>847</v>
      </c>
      <c r="C458" s="16" t="s">
        <v>848</v>
      </c>
      <c r="D458" s="17">
        <v>3774</v>
      </c>
      <c r="E458" s="31">
        <v>3774</v>
      </c>
      <c r="F458" s="15">
        <v>1</v>
      </c>
      <c r="G458" s="15" t="s">
        <v>20</v>
      </c>
      <c r="H458" s="112"/>
    </row>
    <row r="459" spans="1:8" ht="42.75" x14ac:dyDescent="0.25">
      <c r="A459" s="16" t="s">
        <v>799</v>
      </c>
      <c r="B459" s="18" t="s">
        <v>849</v>
      </c>
      <c r="C459" s="16" t="s">
        <v>848</v>
      </c>
      <c r="D459" s="17">
        <v>12240</v>
      </c>
      <c r="E459" s="31">
        <v>24480</v>
      </c>
      <c r="F459" s="15">
        <v>2</v>
      </c>
      <c r="G459" s="15" t="s">
        <v>20</v>
      </c>
      <c r="H459" s="171"/>
    </row>
    <row r="460" spans="1:8" ht="28.5" x14ac:dyDescent="0.25">
      <c r="A460" s="16" t="s">
        <v>799</v>
      </c>
      <c r="B460" s="18" t="s">
        <v>850</v>
      </c>
      <c r="C460" s="16" t="s">
        <v>851</v>
      </c>
      <c r="D460" s="17">
        <v>265</v>
      </c>
      <c r="E460" s="64">
        <v>9855</v>
      </c>
      <c r="F460" s="15">
        <v>37</v>
      </c>
      <c r="G460" s="15" t="s">
        <v>6</v>
      </c>
      <c r="H460" s="172"/>
    </row>
    <row r="461" spans="1:8" ht="57" x14ac:dyDescent="0.25">
      <c r="A461" s="16" t="s">
        <v>799</v>
      </c>
      <c r="B461" s="65" t="s">
        <v>852</v>
      </c>
      <c r="C461" s="16" t="s">
        <v>853</v>
      </c>
      <c r="D461" s="17">
        <v>322</v>
      </c>
      <c r="E461" s="31">
        <v>1932</v>
      </c>
      <c r="F461" s="15">
        <v>6</v>
      </c>
      <c r="G461" s="15" t="s">
        <v>6</v>
      </c>
      <c r="H461" s="112"/>
    </row>
    <row r="462" spans="1:8" ht="150.75" customHeight="1" x14ac:dyDescent="0.25">
      <c r="A462" s="16" t="s">
        <v>854</v>
      </c>
      <c r="B462" s="16" t="s">
        <v>855</v>
      </c>
      <c r="C462" s="16" t="s">
        <v>857</v>
      </c>
      <c r="D462" s="52" t="s">
        <v>856</v>
      </c>
      <c r="E462" s="29">
        <v>6095396.5999999996</v>
      </c>
      <c r="F462" s="5">
        <v>3647</v>
      </c>
      <c r="G462" s="16" t="s">
        <v>61</v>
      </c>
      <c r="H462" s="173"/>
    </row>
    <row r="463" spans="1:8" ht="114" x14ac:dyDescent="0.25">
      <c r="A463" s="16" t="s">
        <v>854</v>
      </c>
      <c r="B463" s="16" t="s">
        <v>858</v>
      </c>
      <c r="C463" s="16" t="s">
        <v>860</v>
      </c>
      <c r="D463" s="52" t="s">
        <v>859</v>
      </c>
      <c r="E463" s="23">
        <v>37900</v>
      </c>
      <c r="F463" s="5">
        <v>1949</v>
      </c>
      <c r="G463" s="3" t="s">
        <v>20</v>
      </c>
      <c r="H463" s="174"/>
    </row>
    <row r="464" spans="1:8" ht="192.75" customHeight="1" x14ac:dyDescent="0.25">
      <c r="A464" s="16" t="s">
        <v>854</v>
      </c>
      <c r="B464" s="16" t="s">
        <v>861</v>
      </c>
      <c r="C464" s="16" t="s">
        <v>863</v>
      </c>
      <c r="D464" s="52" t="s">
        <v>862</v>
      </c>
      <c r="E464" s="23">
        <v>43600</v>
      </c>
      <c r="F464" s="5">
        <v>100</v>
      </c>
      <c r="G464" s="3" t="s">
        <v>20</v>
      </c>
      <c r="H464" s="174"/>
    </row>
    <row r="465" spans="1:8" ht="28.5" x14ac:dyDescent="0.25">
      <c r="A465" s="16" t="s">
        <v>854</v>
      </c>
      <c r="B465" s="16" t="s">
        <v>864</v>
      </c>
      <c r="C465" s="16" t="s">
        <v>865</v>
      </c>
      <c r="D465" s="52">
        <v>1000</v>
      </c>
      <c r="E465" s="23">
        <v>1000</v>
      </c>
      <c r="F465" s="5">
        <v>1</v>
      </c>
      <c r="G465" s="3" t="s">
        <v>6</v>
      </c>
      <c r="H465" s="174"/>
    </row>
    <row r="466" spans="1:8" ht="28.5" x14ac:dyDescent="0.25">
      <c r="A466" s="16" t="s">
        <v>854</v>
      </c>
      <c r="B466" s="16" t="s">
        <v>866</v>
      </c>
      <c r="C466" s="16" t="s">
        <v>2206</v>
      </c>
      <c r="D466" s="52">
        <v>25</v>
      </c>
      <c r="E466" s="163">
        <v>5394.03</v>
      </c>
      <c r="F466" s="5" t="s">
        <v>61</v>
      </c>
      <c r="G466" s="3" t="s">
        <v>6</v>
      </c>
      <c r="H466" s="174"/>
    </row>
    <row r="467" spans="1:8" ht="28.5" x14ac:dyDescent="0.25">
      <c r="A467" s="16" t="s">
        <v>854</v>
      </c>
      <c r="B467" s="16" t="s">
        <v>867</v>
      </c>
      <c r="C467" s="16" t="s">
        <v>868</v>
      </c>
      <c r="D467" s="52">
        <v>15</v>
      </c>
      <c r="E467" s="163"/>
      <c r="F467" s="5">
        <v>190</v>
      </c>
      <c r="G467" s="3" t="s">
        <v>6</v>
      </c>
      <c r="H467" s="174"/>
    </row>
    <row r="468" spans="1:8" ht="42.75" x14ac:dyDescent="0.25">
      <c r="A468" s="16" t="s">
        <v>854</v>
      </c>
      <c r="B468" s="16" t="s">
        <v>869</v>
      </c>
      <c r="C468" s="16" t="s">
        <v>2207</v>
      </c>
      <c r="D468" s="52" t="s">
        <v>870</v>
      </c>
      <c r="E468" s="23">
        <v>3590</v>
      </c>
      <c r="F468" s="5" t="s">
        <v>61</v>
      </c>
      <c r="G468" s="3" t="s">
        <v>6</v>
      </c>
      <c r="H468" s="174"/>
    </row>
    <row r="469" spans="1:8" ht="28.5" x14ac:dyDescent="0.25">
      <c r="A469" s="16" t="s">
        <v>854</v>
      </c>
      <c r="B469" s="3" t="s">
        <v>871</v>
      </c>
      <c r="C469" s="16" t="s">
        <v>872</v>
      </c>
      <c r="D469" s="52">
        <v>100</v>
      </c>
      <c r="E469" s="163">
        <v>84274.99</v>
      </c>
      <c r="F469" s="5">
        <v>10</v>
      </c>
      <c r="G469" s="3" t="s">
        <v>20</v>
      </c>
      <c r="H469" s="112"/>
    </row>
    <row r="470" spans="1:8" ht="28.5" customHeight="1" x14ac:dyDescent="0.25">
      <c r="A470" s="16" t="s">
        <v>854</v>
      </c>
      <c r="B470" s="3" t="s">
        <v>873</v>
      </c>
      <c r="C470" s="16" t="s">
        <v>2205</v>
      </c>
      <c r="D470" s="52">
        <v>500</v>
      </c>
      <c r="E470" s="163"/>
      <c r="F470" s="5" t="s">
        <v>61</v>
      </c>
      <c r="G470" s="3" t="s">
        <v>20</v>
      </c>
      <c r="H470" s="164"/>
    </row>
    <row r="471" spans="1:8" ht="28.5" x14ac:dyDescent="0.25">
      <c r="A471" s="16" t="s">
        <v>854</v>
      </c>
      <c r="B471" s="3" t="s">
        <v>874</v>
      </c>
      <c r="C471" s="16" t="s">
        <v>875</v>
      </c>
      <c r="D471" s="52">
        <v>100</v>
      </c>
      <c r="E471" s="163"/>
      <c r="F471" s="5">
        <v>750</v>
      </c>
      <c r="G471" s="3" t="s">
        <v>20</v>
      </c>
      <c r="H471" s="165"/>
    </row>
    <row r="472" spans="1:8" ht="28.5" x14ac:dyDescent="0.25">
      <c r="A472" s="16" t="s">
        <v>854</v>
      </c>
      <c r="B472" s="3" t="s">
        <v>876</v>
      </c>
      <c r="C472" s="16" t="s">
        <v>877</v>
      </c>
      <c r="D472" s="52">
        <v>100</v>
      </c>
      <c r="E472" s="163"/>
      <c r="F472" s="5">
        <v>1</v>
      </c>
      <c r="G472" s="3" t="s">
        <v>20</v>
      </c>
      <c r="H472" s="165"/>
    </row>
    <row r="473" spans="1:8" ht="28.5" x14ac:dyDescent="0.25">
      <c r="A473" s="16" t="s">
        <v>854</v>
      </c>
      <c r="B473" s="3" t="s">
        <v>878</v>
      </c>
      <c r="C473" s="16" t="s">
        <v>879</v>
      </c>
      <c r="D473" s="52">
        <v>100</v>
      </c>
      <c r="E473" s="163"/>
      <c r="F473" s="5">
        <v>5</v>
      </c>
      <c r="G473" s="3" t="s">
        <v>20</v>
      </c>
      <c r="H473" s="113"/>
    </row>
    <row r="474" spans="1:8" ht="28.5" x14ac:dyDescent="0.25">
      <c r="A474" s="16" t="s">
        <v>854</v>
      </c>
      <c r="B474" s="3" t="s">
        <v>880</v>
      </c>
      <c r="C474" s="16" t="s">
        <v>881</v>
      </c>
      <c r="D474" s="52">
        <v>100</v>
      </c>
      <c r="E474" s="163"/>
      <c r="F474" s="5">
        <v>5</v>
      </c>
      <c r="G474" s="3" t="s">
        <v>20</v>
      </c>
      <c r="H474" s="114"/>
    </row>
    <row r="475" spans="1:8" ht="28.5" x14ac:dyDescent="0.25">
      <c r="A475" s="16" t="s">
        <v>854</v>
      </c>
      <c r="B475" s="3" t="s">
        <v>882</v>
      </c>
      <c r="C475" s="16" t="s">
        <v>883</v>
      </c>
      <c r="D475" s="52">
        <v>25</v>
      </c>
      <c r="E475" s="163"/>
      <c r="F475" s="5">
        <v>10</v>
      </c>
      <c r="G475" s="3" t="s">
        <v>20</v>
      </c>
      <c r="H475" s="114"/>
    </row>
    <row r="476" spans="1:8" ht="71.25" x14ac:dyDescent="0.25">
      <c r="A476" s="16" t="s">
        <v>854</v>
      </c>
      <c r="B476" s="16" t="s">
        <v>884</v>
      </c>
      <c r="C476" s="16" t="s">
        <v>887</v>
      </c>
      <c r="D476" s="52" t="s">
        <v>885</v>
      </c>
      <c r="E476" s="23">
        <v>643331.43000000005</v>
      </c>
      <c r="F476" s="26" t="s">
        <v>886</v>
      </c>
      <c r="G476" s="3" t="s">
        <v>61</v>
      </c>
      <c r="H476" s="115"/>
    </row>
    <row r="477" spans="1:8" ht="28.5" x14ac:dyDescent="0.25">
      <c r="A477" s="16" t="s">
        <v>854</v>
      </c>
      <c r="B477" s="18" t="s">
        <v>888</v>
      </c>
      <c r="C477" s="185" t="s">
        <v>891</v>
      </c>
      <c r="D477" s="17" t="s">
        <v>889</v>
      </c>
      <c r="E477" s="163">
        <v>62624850</v>
      </c>
      <c r="F477" s="187">
        <v>2059997</v>
      </c>
      <c r="G477" s="139" t="s">
        <v>890</v>
      </c>
      <c r="H477" s="113"/>
    </row>
    <row r="478" spans="1:8" ht="28.5" x14ac:dyDescent="0.25">
      <c r="A478" s="16" t="s">
        <v>854</v>
      </c>
      <c r="B478" s="18" t="s">
        <v>892</v>
      </c>
      <c r="C478" s="185"/>
      <c r="D478" s="17" t="s">
        <v>893</v>
      </c>
      <c r="E478" s="163"/>
      <c r="F478" s="188"/>
      <c r="G478" s="139" t="s">
        <v>890</v>
      </c>
      <c r="H478" s="164"/>
    </row>
    <row r="479" spans="1:8" ht="28.5" x14ac:dyDescent="0.25">
      <c r="A479" s="16" t="s">
        <v>854</v>
      </c>
      <c r="B479" s="18" t="s">
        <v>894</v>
      </c>
      <c r="C479" s="185"/>
      <c r="D479" s="17" t="s">
        <v>895</v>
      </c>
      <c r="E479" s="163"/>
      <c r="F479" s="188"/>
      <c r="G479" s="139" t="s">
        <v>890</v>
      </c>
      <c r="H479" s="164"/>
    </row>
    <row r="480" spans="1:8" ht="28.5" x14ac:dyDescent="0.25">
      <c r="A480" s="16" t="s">
        <v>854</v>
      </c>
      <c r="B480" s="18" t="s">
        <v>896</v>
      </c>
      <c r="C480" s="18" t="s">
        <v>898</v>
      </c>
      <c r="D480" s="17" t="s">
        <v>897</v>
      </c>
      <c r="E480" s="23">
        <v>88484</v>
      </c>
      <c r="F480" s="140">
        <v>445</v>
      </c>
      <c r="G480" s="139" t="s">
        <v>92</v>
      </c>
      <c r="H480" s="113"/>
    </row>
    <row r="481" spans="1:8" ht="28.5" customHeight="1" x14ac:dyDescent="0.25">
      <c r="A481" s="16" t="s">
        <v>854</v>
      </c>
      <c r="B481" s="18" t="s">
        <v>899</v>
      </c>
      <c r="C481" s="18" t="s">
        <v>901</v>
      </c>
      <c r="D481" s="17" t="s">
        <v>900</v>
      </c>
      <c r="E481" s="23">
        <v>297876</v>
      </c>
      <c r="F481" s="140">
        <v>1405</v>
      </c>
      <c r="G481" s="139" t="s">
        <v>92</v>
      </c>
      <c r="H481" s="169"/>
    </row>
    <row r="482" spans="1:8" ht="28.5" x14ac:dyDescent="0.25">
      <c r="A482" s="16" t="s">
        <v>854</v>
      </c>
      <c r="B482" s="18" t="s">
        <v>902</v>
      </c>
      <c r="C482" s="18" t="s">
        <v>904</v>
      </c>
      <c r="D482" s="17" t="s">
        <v>903</v>
      </c>
      <c r="E482" s="23">
        <v>8895</v>
      </c>
      <c r="F482" s="140">
        <v>35</v>
      </c>
      <c r="G482" s="139" t="s">
        <v>92</v>
      </c>
      <c r="H482" s="169"/>
    </row>
    <row r="483" spans="1:8" ht="142.5" x14ac:dyDescent="0.25">
      <c r="A483" s="16" t="s">
        <v>854</v>
      </c>
      <c r="B483" s="18" t="s">
        <v>905</v>
      </c>
      <c r="C483" s="18" t="s">
        <v>907</v>
      </c>
      <c r="D483" s="17" t="s">
        <v>906</v>
      </c>
      <c r="E483" s="23">
        <v>436514</v>
      </c>
      <c r="F483" s="140" t="s">
        <v>61</v>
      </c>
      <c r="G483" s="139" t="s">
        <v>92</v>
      </c>
      <c r="H483" s="169"/>
    </row>
    <row r="484" spans="1:8" ht="28.5" x14ac:dyDescent="0.25">
      <c r="A484" s="16" t="s">
        <v>854</v>
      </c>
      <c r="B484" s="18" t="s">
        <v>908</v>
      </c>
      <c r="C484" s="22" t="s">
        <v>910</v>
      </c>
      <c r="D484" s="17" t="s">
        <v>909</v>
      </c>
      <c r="E484" s="23">
        <v>285598</v>
      </c>
      <c r="F484" s="141">
        <v>8189</v>
      </c>
      <c r="G484" s="139" t="s">
        <v>92</v>
      </c>
      <c r="H484" s="165"/>
    </row>
    <row r="485" spans="1:8" ht="28.5" x14ac:dyDescent="0.25">
      <c r="A485" s="16" t="s">
        <v>854</v>
      </c>
      <c r="B485" s="22" t="s">
        <v>911</v>
      </c>
      <c r="C485" s="22" t="s">
        <v>912</v>
      </c>
      <c r="D485" s="17" t="s">
        <v>61</v>
      </c>
      <c r="E485" s="23">
        <v>740085</v>
      </c>
      <c r="F485" s="141" t="s">
        <v>61</v>
      </c>
      <c r="G485" s="142" t="s">
        <v>61</v>
      </c>
      <c r="H485" s="165"/>
    </row>
    <row r="486" spans="1:8" ht="28.5" x14ac:dyDescent="0.25">
      <c r="A486" s="16" t="s">
        <v>854</v>
      </c>
      <c r="B486" s="22" t="s">
        <v>913</v>
      </c>
      <c r="C486" s="22" t="s">
        <v>913</v>
      </c>
      <c r="D486" s="17" t="s">
        <v>61</v>
      </c>
      <c r="E486" s="23">
        <v>648820</v>
      </c>
      <c r="F486" s="141" t="s">
        <v>61</v>
      </c>
      <c r="G486" s="142" t="s">
        <v>61</v>
      </c>
      <c r="H486" s="165"/>
    </row>
    <row r="487" spans="1:8" ht="42.75" x14ac:dyDescent="0.25">
      <c r="A487" s="16" t="s">
        <v>854</v>
      </c>
      <c r="B487" s="18" t="s">
        <v>914</v>
      </c>
      <c r="C487" s="18" t="s">
        <v>916</v>
      </c>
      <c r="D487" s="17" t="s">
        <v>915</v>
      </c>
      <c r="E487" s="23">
        <v>785006</v>
      </c>
      <c r="F487" s="141" t="s">
        <v>61</v>
      </c>
      <c r="G487" s="142" t="s">
        <v>61</v>
      </c>
      <c r="H487" s="164"/>
    </row>
    <row r="488" spans="1:8" ht="28.5" x14ac:dyDescent="0.25">
      <c r="A488" s="16" t="s">
        <v>854</v>
      </c>
      <c r="B488" s="18" t="s">
        <v>917</v>
      </c>
      <c r="C488" s="185" t="s">
        <v>918</v>
      </c>
      <c r="D488" s="17">
        <v>2</v>
      </c>
      <c r="E488" s="163">
        <v>3528522</v>
      </c>
      <c r="F488" s="175">
        <v>1764261</v>
      </c>
      <c r="G488" s="139" t="s">
        <v>890</v>
      </c>
      <c r="H488" s="164"/>
    </row>
    <row r="489" spans="1:8" ht="28.5" x14ac:dyDescent="0.25">
      <c r="A489" s="16" t="s">
        <v>854</v>
      </c>
      <c r="B489" s="18" t="s">
        <v>919</v>
      </c>
      <c r="C489" s="185"/>
      <c r="D489" s="17">
        <v>2</v>
      </c>
      <c r="E489" s="163"/>
      <c r="F489" s="176"/>
      <c r="G489" s="132" t="s">
        <v>890</v>
      </c>
      <c r="H489" s="116"/>
    </row>
    <row r="490" spans="1:8" ht="28.5" x14ac:dyDescent="0.25">
      <c r="A490" s="16" t="s">
        <v>854</v>
      </c>
      <c r="B490" s="18" t="s">
        <v>920</v>
      </c>
      <c r="C490" s="185"/>
      <c r="D490" s="17">
        <v>2</v>
      </c>
      <c r="E490" s="163"/>
      <c r="F490" s="176"/>
      <c r="G490" s="132" t="s">
        <v>890</v>
      </c>
      <c r="H490" s="164"/>
    </row>
    <row r="491" spans="1:8" ht="28.5" x14ac:dyDescent="0.25">
      <c r="A491" s="16" t="s">
        <v>854</v>
      </c>
      <c r="B491" s="18" t="s">
        <v>921</v>
      </c>
      <c r="C491" s="18" t="s">
        <v>922</v>
      </c>
      <c r="D491" s="17" t="s">
        <v>61</v>
      </c>
      <c r="E491" s="23">
        <v>247738</v>
      </c>
      <c r="F491" s="141" t="s">
        <v>61</v>
      </c>
      <c r="G491" s="142" t="s">
        <v>61</v>
      </c>
      <c r="H491" s="169"/>
    </row>
    <row r="492" spans="1:8" ht="28.5" x14ac:dyDescent="0.25">
      <c r="A492" s="16" t="s">
        <v>854</v>
      </c>
      <c r="B492" s="22" t="s">
        <v>923</v>
      </c>
      <c r="C492" s="18" t="s">
        <v>924</v>
      </c>
      <c r="D492" s="17" t="s">
        <v>61</v>
      </c>
      <c r="E492" s="23">
        <v>2809267</v>
      </c>
      <c r="F492" s="141" t="s">
        <v>61</v>
      </c>
      <c r="G492" s="142" t="s">
        <v>61</v>
      </c>
      <c r="H492" s="169"/>
    </row>
    <row r="493" spans="1:8" ht="28.5" x14ac:dyDescent="0.25">
      <c r="A493" s="16" t="s">
        <v>854</v>
      </c>
      <c r="B493" s="22" t="s">
        <v>925</v>
      </c>
      <c r="C493" s="18" t="s">
        <v>926</v>
      </c>
      <c r="D493" s="17" t="s">
        <v>61</v>
      </c>
      <c r="E493" s="23">
        <v>540658</v>
      </c>
      <c r="F493" s="141" t="s">
        <v>61</v>
      </c>
      <c r="G493" s="142" t="s">
        <v>61</v>
      </c>
      <c r="H493" s="169"/>
    </row>
    <row r="494" spans="1:8" ht="42.75" x14ac:dyDescent="0.25">
      <c r="A494" s="16" t="s">
        <v>854</v>
      </c>
      <c r="B494" s="18" t="s">
        <v>927</v>
      </c>
      <c r="C494" s="18" t="s">
        <v>929</v>
      </c>
      <c r="D494" s="17" t="s">
        <v>928</v>
      </c>
      <c r="E494" s="23">
        <v>57816115</v>
      </c>
      <c r="F494" s="141" t="s">
        <v>61</v>
      </c>
      <c r="G494" s="142" t="s">
        <v>29</v>
      </c>
      <c r="H494" s="169"/>
    </row>
    <row r="495" spans="1:8" ht="28.5" x14ac:dyDescent="0.25">
      <c r="A495" s="16" t="s">
        <v>854</v>
      </c>
      <c r="B495" s="18" t="s">
        <v>930</v>
      </c>
      <c r="C495" s="18" t="s">
        <v>932</v>
      </c>
      <c r="D495" s="17" t="s">
        <v>931</v>
      </c>
      <c r="E495" s="23">
        <v>4609853</v>
      </c>
      <c r="F495" s="141" t="s">
        <v>61</v>
      </c>
      <c r="G495" s="142" t="s">
        <v>29</v>
      </c>
      <c r="H495" s="169"/>
    </row>
    <row r="496" spans="1:8" ht="28.5" x14ac:dyDescent="0.25">
      <c r="A496" s="16" t="s">
        <v>854</v>
      </c>
      <c r="B496" s="18" t="s">
        <v>933</v>
      </c>
      <c r="C496" s="18" t="s">
        <v>935</v>
      </c>
      <c r="D496" s="17" t="s">
        <v>934</v>
      </c>
      <c r="E496" s="23">
        <v>3996444</v>
      </c>
      <c r="F496" s="21">
        <v>608</v>
      </c>
      <c r="G496" s="142" t="s">
        <v>61</v>
      </c>
      <c r="H496" s="169"/>
    </row>
    <row r="497" spans="1:8" ht="28.5" x14ac:dyDescent="0.25">
      <c r="A497" s="16" t="s">
        <v>854</v>
      </c>
      <c r="B497" s="18" t="s">
        <v>936</v>
      </c>
      <c r="C497" s="18" t="s">
        <v>938</v>
      </c>
      <c r="D497" s="17" t="s">
        <v>937</v>
      </c>
      <c r="E497" s="23">
        <v>1289784</v>
      </c>
      <c r="F497" s="141" t="s">
        <v>61</v>
      </c>
      <c r="G497" s="142" t="s">
        <v>92</v>
      </c>
      <c r="H497" s="169"/>
    </row>
    <row r="498" spans="1:8" ht="28.5" x14ac:dyDescent="0.25">
      <c r="A498" s="16" t="s">
        <v>854</v>
      </c>
      <c r="B498" s="18" t="s">
        <v>939</v>
      </c>
      <c r="C498" s="22" t="s">
        <v>940</v>
      </c>
      <c r="D498" s="17">
        <v>154.87</v>
      </c>
      <c r="E498" s="23">
        <v>679180</v>
      </c>
      <c r="F498" s="141" t="s">
        <v>61</v>
      </c>
      <c r="G498" s="142" t="s">
        <v>29</v>
      </c>
      <c r="H498" s="169"/>
    </row>
    <row r="499" spans="1:8" ht="28.5" x14ac:dyDescent="0.25">
      <c r="A499" s="16" t="s">
        <v>854</v>
      </c>
      <c r="B499" s="18" t="s">
        <v>941</v>
      </c>
      <c r="C499" s="18" t="s">
        <v>943</v>
      </c>
      <c r="D499" s="17" t="s">
        <v>942</v>
      </c>
      <c r="E499" s="23">
        <v>315607</v>
      </c>
      <c r="F499" s="141" t="s">
        <v>61</v>
      </c>
      <c r="G499" s="142" t="s">
        <v>29</v>
      </c>
      <c r="H499" s="164"/>
    </row>
    <row r="500" spans="1:8" ht="28.5" x14ac:dyDescent="0.25">
      <c r="A500" s="16" t="s">
        <v>854</v>
      </c>
      <c r="B500" s="18" t="s">
        <v>944</v>
      </c>
      <c r="C500" s="18" t="s">
        <v>946</v>
      </c>
      <c r="D500" s="17" t="s">
        <v>945</v>
      </c>
      <c r="E500" s="23">
        <v>89485</v>
      </c>
      <c r="F500" s="141" t="s">
        <v>61</v>
      </c>
      <c r="G500" s="142" t="s">
        <v>29</v>
      </c>
      <c r="H500" s="169"/>
    </row>
    <row r="501" spans="1:8" ht="28.5" x14ac:dyDescent="0.25">
      <c r="A501" s="16" t="s">
        <v>854</v>
      </c>
      <c r="B501" s="18" t="s">
        <v>947</v>
      </c>
      <c r="C501" s="18" t="s">
        <v>949</v>
      </c>
      <c r="D501" s="17" t="s">
        <v>948</v>
      </c>
      <c r="E501" s="23">
        <v>148962</v>
      </c>
      <c r="F501" s="141" t="s">
        <v>61</v>
      </c>
      <c r="G501" s="142" t="s">
        <v>29</v>
      </c>
      <c r="H501" s="169"/>
    </row>
    <row r="502" spans="1:8" ht="28.5" x14ac:dyDescent="0.25">
      <c r="A502" s="16" t="s">
        <v>854</v>
      </c>
      <c r="B502" s="18" t="s">
        <v>950</v>
      </c>
      <c r="C502" s="18" t="s">
        <v>952</v>
      </c>
      <c r="D502" s="17" t="s">
        <v>951</v>
      </c>
      <c r="E502" s="23">
        <v>1718081</v>
      </c>
      <c r="F502" s="141" t="s">
        <v>61</v>
      </c>
      <c r="G502" s="142" t="s">
        <v>29</v>
      </c>
      <c r="H502" s="169"/>
    </row>
    <row r="503" spans="1:8" ht="28.5" x14ac:dyDescent="0.25">
      <c r="A503" s="16" t="s">
        <v>854</v>
      </c>
      <c r="B503" s="18" t="s">
        <v>953</v>
      </c>
      <c r="C503" s="18" t="s">
        <v>955</v>
      </c>
      <c r="D503" s="17" t="s">
        <v>954</v>
      </c>
      <c r="E503" s="23">
        <v>232616</v>
      </c>
      <c r="F503" s="141" t="s">
        <v>61</v>
      </c>
      <c r="G503" s="142" t="s">
        <v>29</v>
      </c>
      <c r="H503" s="169"/>
    </row>
    <row r="504" spans="1:8" ht="28.5" x14ac:dyDescent="0.25">
      <c r="A504" s="16" t="s">
        <v>854</v>
      </c>
      <c r="B504" s="18" t="s">
        <v>956</v>
      </c>
      <c r="C504" s="18" t="s">
        <v>958</v>
      </c>
      <c r="D504" s="17" t="s">
        <v>957</v>
      </c>
      <c r="E504" s="23">
        <v>259293</v>
      </c>
      <c r="F504" s="141" t="s">
        <v>61</v>
      </c>
      <c r="G504" s="142" t="s">
        <v>92</v>
      </c>
      <c r="H504" s="169"/>
    </row>
    <row r="505" spans="1:8" ht="28.5" x14ac:dyDescent="0.25">
      <c r="A505" s="16" t="s">
        <v>854</v>
      </c>
      <c r="B505" s="18" t="s">
        <v>959</v>
      </c>
      <c r="C505" s="18" t="s">
        <v>961</v>
      </c>
      <c r="D505" s="17" t="s">
        <v>960</v>
      </c>
      <c r="E505" s="23">
        <v>6871978</v>
      </c>
      <c r="F505" s="141" t="s">
        <v>61</v>
      </c>
      <c r="G505" s="142" t="s">
        <v>29</v>
      </c>
      <c r="H505" s="169"/>
    </row>
    <row r="506" spans="1:8" ht="28.5" x14ac:dyDescent="0.25">
      <c r="A506" s="16" t="s">
        <v>854</v>
      </c>
      <c r="B506" s="18" t="s">
        <v>962</v>
      </c>
      <c r="C506" s="18" t="s">
        <v>963</v>
      </c>
      <c r="D506" s="17" t="s">
        <v>61</v>
      </c>
      <c r="E506" s="23">
        <v>180723</v>
      </c>
      <c r="F506" s="141" t="s">
        <v>61</v>
      </c>
      <c r="G506" s="142" t="s">
        <v>29</v>
      </c>
      <c r="H506" s="169"/>
    </row>
    <row r="507" spans="1:8" ht="28.5" x14ac:dyDescent="0.25">
      <c r="A507" s="16" t="s">
        <v>854</v>
      </c>
      <c r="B507" s="18" t="s">
        <v>964</v>
      </c>
      <c r="C507" s="18" t="s">
        <v>965</v>
      </c>
      <c r="D507" s="17" t="s">
        <v>61</v>
      </c>
      <c r="E507" s="23">
        <v>3373924</v>
      </c>
      <c r="F507" s="141" t="s">
        <v>61</v>
      </c>
      <c r="G507" s="142" t="s">
        <v>92</v>
      </c>
      <c r="H507" s="169"/>
    </row>
    <row r="508" spans="1:8" ht="28.5" x14ac:dyDescent="0.25">
      <c r="A508" s="16" t="s">
        <v>854</v>
      </c>
      <c r="B508" s="18" t="s">
        <v>966</v>
      </c>
      <c r="C508" s="18" t="s">
        <v>967</v>
      </c>
      <c r="D508" s="17" t="s">
        <v>61</v>
      </c>
      <c r="E508" s="23">
        <v>2408629</v>
      </c>
      <c r="F508" s="141" t="s">
        <v>61</v>
      </c>
      <c r="G508" s="142" t="s">
        <v>29</v>
      </c>
      <c r="H508" s="169"/>
    </row>
    <row r="509" spans="1:8" ht="28.5" x14ac:dyDescent="0.25">
      <c r="A509" s="16" t="s">
        <v>854</v>
      </c>
      <c r="B509" s="18" t="s">
        <v>968</v>
      </c>
      <c r="C509" s="18"/>
      <c r="D509" s="17" t="s">
        <v>61</v>
      </c>
      <c r="E509" s="23">
        <v>496272</v>
      </c>
      <c r="F509" s="141" t="s">
        <v>61</v>
      </c>
      <c r="G509" s="142" t="s">
        <v>61</v>
      </c>
      <c r="H509" s="169"/>
    </row>
    <row r="510" spans="1:8" ht="28.5" x14ac:dyDescent="0.25">
      <c r="A510" s="16" t="s">
        <v>854</v>
      </c>
      <c r="B510" s="18" t="s">
        <v>969</v>
      </c>
      <c r="C510" s="18" t="s">
        <v>970</v>
      </c>
      <c r="D510" s="17" t="s">
        <v>61</v>
      </c>
      <c r="E510" s="23">
        <v>1664234</v>
      </c>
      <c r="F510" s="141" t="s">
        <v>61</v>
      </c>
      <c r="G510" s="142" t="s">
        <v>61</v>
      </c>
      <c r="H510" s="169"/>
    </row>
    <row r="511" spans="1:8" ht="28.5" x14ac:dyDescent="0.25">
      <c r="A511" s="16" t="s">
        <v>854</v>
      </c>
      <c r="B511" s="18" t="s">
        <v>971</v>
      </c>
      <c r="C511" s="18"/>
      <c r="D511" s="17" t="s">
        <v>61</v>
      </c>
      <c r="E511" s="23">
        <v>97201</v>
      </c>
      <c r="F511" s="141" t="s">
        <v>61</v>
      </c>
      <c r="G511" s="142" t="s">
        <v>61</v>
      </c>
      <c r="H511" s="169"/>
    </row>
    <row r="512" spans="1:8" ht="28.5" x14ac:dyDescent="0.25">
      <c r="A512" s="16" t="s">
        <v>854</v>
      </c>
      <c r="B512" s="18" t="s">
        <v>972</v>
      </c>
      <c r="C512" s="18" t="s">
        <v>973</v>
      </c>
      <c r="D512" s="17" t="s">
        <v>61</v>
      </c>
      <c r="E512" s="23">
        <v>1073566</v>
      </c>
      <c r="F512" s="141" t="s">
        <v>61</v>
      </c>
      <c r="G512" s="142" t="s">
        <v>213</v>
      </c>
      <c r="H512" s="169"/>
    </row>
    <row r="513" spans="1:8" ht="28.5" x14ac:dyDescent="0.25">
      <c r="A513" s="16" t="s">
        <v>854</v>
      </c>
      <c r="B513" s="18" t="s">
        <v>974</v>
      </c>
      <c r="C513" s="18" t="s">
        <v>975</v>
      </c>
      <c r="D513" s="17" t="s">
        <v>61</v>
      </c>
      <c r="E513" s="23">
        <v>4249847</v>
      </c>
      <c r="F513" s="141" t="s">
        <v>61</v>
      </c>
      <c r="G513" s="142" t="s">
        <v>92</v>
      </c>
      <c r="H513" s="169"/>
    </row>
    <row r="514" spans="1:8" ht="28.5" x14ac:dyDescent="0.25">
      <c r="A514" s="16" t="s">
        <v>854</v>
      </c>
      <c r="B514" s="18" t="s">
        <v>976</v>
      </c>
      <c r="C514" s="18" t="s">
        <v>977</v>
      </c>
      <c r="D514" s="17" t="s">
        <v>61</v>
      </c>
      <c r="E514" s="23">
        <v>1372121</v>
      </c>
      <c r="F514" s="141" t="s">
        <v>61</v>
      </c>
      <c r="G514" s="142" t="s">
        <v>92</v>
      </c>
      <c r="H514" s="169"/>
    </row>
    <row r="515" spans="1:8" ht="28.5" x14ac:dyDescent="0.25">
      <c r="A515" s="16" t="s">
        <v>854</v>
      </c>
      <c r="B515" s="18" t="s">
        <v>978</v>
      </c>
      <c r="C515" s="18"/>
      <c r="D515" s="17" t="s">
        <v>61</v>
      </c>
      <c r="E515" s="23">
        <v>93759</v>
      </c>
      <c r="F515" s="141" t="s">
        <v>61</v>
      </c>
      <c r="G515" s="142" t="s">
        <v>61</v>
      </c>
      <c r="H515" s="169"/>
    </row>
    <row r="516" spans="1:8" ht="28.5" x14ac:dyDescent="0.25">
      <c r="A516" s="16" t="s">
        <v>854</v>
      </c>
      <c r="B516" s="18" t="s">
        <v>979</v>
      </c>
      <c r="C516" s="18" t="s">
        <v>980</v>
      </c>
      <c r="D516" s="17" t="s">
        <v>61</v>
      </c>
      <c r="E516" s="23">
        <v>77177</v>
      </c>
      <c r="F516" s="141" t="s">
        <v>61</v>
      </c>
      <c r="G516" s="142" t="s">
        <v>29</v>
      </c>
      <c r="H516" s="169"/>
    </row>
    <row r="517" spans="1:8" ht="28.5" x14ac:dyDescent="0.25">
      <c r="A517" s="16" t="s">
        <v>854</v>
      </c>
      <c r="B517" s="18" t="s">
        <v>981</v>
      </c>
      <c r="C517" s="18" t="s">
        <v>982</v>
      </c>
      <c r="D517" s="17" t="s">
        <v>61</v>
      </c>
      <c r="E517" s="23">
        <v>99027</v>
      </c>
      <c r="F517" s="141" t="s">
        <v>61</v>
      </c>
      <c r="G517" s="142" t="s">
        <v>92</v>
      </c>
      <c r="H517" s="101"/>
    </row>
    <row r="518" spans="1:8" ht="28.5" x14ac:dyDescent="0.25">
      <c r="A518" s="16" t="s">
        <v>854</v>
      </c>
      <c r="B518" s="18" t="s">
        <v>983</v>
      </c>
      <c r="C518" s="18"/>
      <c r="D518" s="17" t="s">
        <v>61</v>
      </c>
      <c r="E518" s="23">
        <v>-4208</v>
      </c>
      <c r="F518" s="141" t="s">
        <v>61</v>
      </c>
      <c r="G518" s="142" t="s">
        <v>61</v>
      </c>
      <c r="H518" s="101"/>
    </row>
    <row r="519" spans="1:8" ht="28.5" x14ac:dyDescent="0.25">
      <c r="A519" s="16" t="s">
        <v>854</v>
      </c>
      <c r="B519" s="18" t="s">
        <v>913</v>
      </c>
      <c r="C519" s="18" t="s">
        <v>984</v>
      </c>
      <c r="D519" s="17" t="s">
        <v>61</v>
      </c>
      <c r="E519" s="23">
        <v>521338</v>
      </c>
      <c r="F519" s="141" t="s">
        <v>61</v>
      </c>
      <c r="G519" s="142" t="s">
        <v>61</v>
      </c>
      <c r="H519" s="101"/>
    </row>
    <row r="520" spans="1:8" ht="28.5" x14ac:dyDescent="0.25">
      <c r="A520" s="16" t="s">
        <v>854</v>
      </c>
      <c r="B520" s="18" t="s">
        <v>985</v>
      </c>
      <c r="C520" s="18" t="s">
        <v>986</v>
      </c>
      <c r="D520" s="17" t="s">
        <v>61</v>
      </c>
      <c r="E520" s="23">
        <v>196818</v>
      </c>
      <c r="F520" s="141" t="s">
        <v>61</v>
      </c>
      <c r="G520" s="142" t="s">
        <v>92</v>
      </c>
      <c r="H520" s="101"/>
    </row>
    <row r="521" spans="1:8" ht="28.5" x14ac:dyDescent="0.25">
      <c r="A521" s="16" t="s">
        <v>854</v>
      </c>
      <c r="B521" s="18" t="s">
        <v>987</v>
      </c>
      <c r="C521" s="18" t="s">
        <v>988</v>
      </c>
      <c r="D521" s="17" t="s">
        <v>61</v>
      </c>
      <c r="E521" s="23">
        <v>214670</v>
      </c>
      <c r="F521" s="141" t="s">
        <v>61</v>
      </c>
      <c r="G521" s="142" t="s">
        <v>61</v>
      </c>
      <c r="H521" s="101"/>
    </row>
    <row r="522" spans="1:8" ht="28.5" x14ac:dyDescent="0.25">
      <c r="A522" s="16" t="s">
        <v>854</v>
      </c>
      <c r="B522" s="18" t="s">
        <v>989</v>
      </c>
      <c r="C522" s="18" t="s">
        <v>990</v>
      </c>
      <c r="D522" s="17" t="s">
        <v>61</v>
      </c>
      <c r="E522" s="23">
        <v>114853</v>
      </c>
      <c r="F522" s="141" t="s">
        <v>61</v>
      </c>
      <c r="G522" s="142" t="s">
        <v>92</v>
      </c>
      <c r="H522" s="101"/>
    </row>
    <row r="523" spans="1:8" ht="28.5" x14ac:dyDescent="0.25">
      <c r="A523" s="16" t="s">
        <v>854</v>
      </c>
      <c r="B523" s="18" t="s">
        <v>991</v>
      </c>
      <c r="C523" s="18" t="s">
        <v>992</v>
      </c>
      <c r="D523" s="17" t="s">
        <v>61</v>
      </c>
      <c r="E523" s="23">
        <v>66869</v>
      </c>
      <c r="F523" s="141" t="s">
        <v>61</v>
      </c>
      <c r="G523" s="142" t="s">
        <v>92</v>
      </c>
      <c r="H523" s="101"/>
    </row>
    <row r="524" spans="1:8" ht="28.5" x14ac:dyDescent="0.25">
      <c r="A524" s="16" t="s">
        <v>993</v>
      </c>
      <c r="B524" s="18" t="s">
        <v>994</v>
      </c>
      <c r="C524" s="18" t="s">
        <v>995</v>
      </c>
      <c r="D524" s="66">
        <v>50</v>
      </c>
      <c r="E524" s="67">
        <v>24500</v>
      </c>
      <c r="F524" s="5">
        <v>490</v>
      </c>
      <c r="G524" s="3" t="s">
        <v>788</v>
      </c>
      <c r="H524" s="101"/>
    </row>
    <row r="525" spans="1:8" ht="28.5" x14ac:dyDescent="0.25">
      <c r="A525" s="16" t="s">
        <v>993</v>
      </c>
      <c r="B525" s="18" t="s">
        <v>996</v>
      </c>
      <c r="C525" s="18" t="s">
        <v>997</v>
      </c>
      <c r="D525" s="66">
        <v>75</v>
      </c>
      <c r="E525" s="67">
        <v>75</v>
      </c>
      <c r="F525" s="5">
        <v>1</v>
      </c>
      <c r="G525" s="3" t="s">
        <v>788</v>
      </c>
      <c r="H525" s="101"/>
    </row>
    <row r="526" spans="1:8" ht="28.5" x14ac:dyDescent="0.25">
      <c r="A526" s="16" t="s">
        <v>993</v>
      </c>
      <c r="B526" s="68" t="s">
        <v>998</v>
      </c>
      <c r="C526" s="68" t="s">
        <v>999</v>
      </c>
      <c r="D526" s="66">
        <v>50</v>
      </c>
      <c r="E526" s="67">
        <v>0</v>
      </c>
      <c r="F526" s="5">
        <v>0</v>
      </c>
      <c r="G526" s="3" t="s">
        <v>788</v>
      </c>
      <c r="H526" s="101"/>
    </row>
    <row r="527" spans="1:8" ht="28.5" x14ac:dyDescent="0.25">
      <c r="A527" s="16" t="s">
        <v>993</v>
      </c>
      <c r="B527" s="18" t="s">
        <v>1000</v>
      </c>
      <c r="C527" s="18" t="s">
        <v>997</v>
      </c>
      <c r="D527" s="66">
        <v>75</v>
      </c>
      <c r="E527" s="67">
        <v>0</v>
      </c>
      <c r="F527" s="5">
        <v>0</v>
      </c>
      <c r="G527" s="3" t="s">
        <v>788</v>
      </c>
      <c r="H527" s="101"/>
    </row>
    <row r="528" spans="1:8" ht="28.5" x14ac:dyDescent="0.25">
      <c r="A528" s="16" t="s">
        <v>993</v>
      </c>
      <c r="B528" s="68" t="s">
        <v>1001</v>
      </c>
      <c r="C528" s="68" t="s">
        <v>1002</v>
      </c>
      <c r="D528" s="66">
        <v>50</v>
      </c>
      <c r="E528" s="67">
        <v>16200</v>
      </c>
      <c r="F528" s="5">
        <v>324</v>
      </c>
      <c r="G528" s="3" t="s">
        <v>788</v>
      </c>
      <c r="H528" s="101"/>
    </row>
    <row r="529" spans="1:8" ht="28.5" x14ac:dyDescent="0.25">
      <c r="A529" s="16" t="s">
        <v>993</v>
      </c>
      <c r="B529" s="18" t="s">
        <v>1003</v>
      </c>
      <c r="C529" s="18" t="s">
        <v>997</v>
      </c>
      <c r="D529" s="66">
        <v>75</v>
      </c>
      <c r="E529" s="67">
        <v>150</v>
      </c>
      <c r="F529" s="5">
        <v>2</v>
      </c>
      <c r="G529" s="3" t="s">
        <v>788</v>
      </c>
      <c r="H529" s="101"/>
    </row>
    <row r="530" spans="1:8" ht="28.5" x14ac:dyDescent="0.25">
      <c r="A530" s="16" t="s">
        <v>993</v>
      </c>
      <c r="B530" s="68" t="s">
        <v>1004</v>
      </c>
      <c r="C530" s="68" t="s">
        <v>1005</v>
      </c>
      <c r="D530" s="66">
        <v>25</v>
      </c>
      <c r="E530" s="67">
        <v>6850</v>
      </c>
      <c r="F530" s="5">
        <v>274</v>
      </c>
      <c r="G530" s="3" t="s">
        <v>20</v>
      </c>
      <c r="H530" s="101"/>
    </row>
    <row r="531" spans="1:8" ht="28.5" x14ac:dyDescent="0.25">
      <c r="A531" s="16" t="s">
        <v>993</v>
      </c>
      <c r="B531" s="68" t="s">
        <v>1006</v>
      </c>
      <c r="C531" s="68" t="s">
        <v>1007</v>
      </c>
      <c r="D531" s="66">
        <v>25</v>
      </c>
      <c r="E531" s="67">
        <v>0</v>
      </c>
      <c r="F531" s="5">
        <v>0</v>
      </c>
      <c r="G531" s="3" t="s">
        <v>20</v>
      </c>
      <c r="H531" s="101"/>
    </row>
    <row r="532" spans="1:8" ht="28.5" x14ac:dyDescent="0.25">
      <c r="A532" s="16" t="s">
        <v>993</v>
      </c>
      <c r="B532" s="68" t="s">
        <v>1008</v>
      </c>
      <c r="C532" s="68" t="s">
        <v>1005</v>
      </c>
      <c r="D532" s="66">
        <v>25</v>
      </c>
      <c r="E532" s="67">
        <v>2200</v>
      </c>
      <c r="F532" s="5">
        <v>88</v>
      </c>
      <c r="G532" s="3" t="s">
        <v>20</v>
      </c>
      <c r="H532" s="101"/>
    </row>
    <row r="533" spans="1:8" ht="28.5" x14ac:dyDescent="0.25">
      <c r="A533" s="16" t="s">
        <v>993</v>
      </c>
      <c r="B533" s="18" t="s">
        <v>1009</v>
      </c>
      <c r="C533" s="18" t="s">
        <v>1010</v>
      </c>
      <c r="D533" s="66">
        <v>75</v>
      </c>
      <c r="E533" s="67">
        <v>0</v>
      </c>
      <c r="F533" s="5">
        <v>0</v>
      </c>
      <c r="G533" s="3" t="s">
        <v>788</v>
      </c>
      <c r="H533" s="101"/>
    </row>
    <row r="534" spans="1:8" ht="28.5" x14ac:dyDescent="0.25">
      <c r="A534" s="16" t="s">
        <v>993</v>
      </c>
      <c r="B534" s="18" t="s">
        <v>1011</v>
      </c>
      <c r="C534" s="18" t="s">
        <v>1012</v>
      </c>
      <c r="D534" s="66">
        <v>75</v>
      </c>
      <c r="E534" s="67">
        <v>0</v>
      </c>
      <c r="F534" s="5">
        <v>0</v>
      </c>
      <c r="G534" s="3" t="s">
        <v>788</v>
      </c>
      <c r="H534" s="101"/>
    </row>
    <row r="535" spans="1:8" ht="28.5" x14ac:dyDescent="0.25">
      <c r="A535" s="16" t="s">
        <v>993</v>
      </c>
      <c r="B535" s="18" t="s">
        <v>1013</v>
      </c>
      <c r="C535" s="18" t="s">
        <v>1014</v>
      </c>
      <c r="D535" s="66">
        <v>75</v>
      </c>
      <c r="E535" s="67">
        <v>0</v>
      </c>
      <c r="F535" s="5">
        <v>0</v>
      </c>
      <c r="G535" s="3" t="s">
        <v>788</v>
      </c>
      <c r="H535" s="101"/>
    </row>
    <row r="536" spans="1:8" ht="28.5" x14ac:dyDescent="0.25">
      <c r="A536" s="16" t="s">
        <v>993</v>
      </c>
      <c r="B536" s="18" t="s">
        <v>1009</v>
      </c>
      <c r="C536" s="18" t="s">
        <v>1010</v>
      </c>
      <c r="D536" s="66">
        <v>300</v>
      </c>
      <c r="E536" s="67">
        <v>6600</v>
      </c>
      <c r="F536" s="5">
        <v>22</v>
      </c>
      <c r="G536" s="3" t="s">
        <v>788</v>
      </c>
      <c r="H536" s="101"/>
    </row>
    <row r="537" spans="1:8" ht="28.5" x14ac:dyDescent="0.25">
      <c r="A537" s="16" t="s">
        <v>993</v>
      </c>
      <c r="B537" s="18" t="s">
        <v>1011</v>
      </c>
      <c r="C537" s="18" t="s">
        <v>1012</v>
      </c>
      <c r="D537" s="66">
        <v>300</v>
      </c>
      <c r="E537" s="67">
        <v>0</v>
      </c>
      <c r="F537" s="5">
        <v>0</v>
      </c>
      <c r="G537" s="3" t="s">
        <v>788</v>
      </c>
      <c r="H537" s="101"/>
    </row>
    <row r="538" spans="1:8" ht="28.5" x14ac:dyDescent="0.25">
      <c r="A538" s="16" t="s">
        <v>993</v>
      </c>
      <c r="B538" s="18" t="s">
        <v>1013</v>
      </c>
      <c r="C538" s="18" t="s">
        <v>1014</v>
      </c>
      <c r="D538" s="66">
        <v>300</v>
      </c>
      <c r="E538" s="67">
        <v>1200</v>
      </c>
      <c r="F538" s="5">
        <v>4</v>
      </c>
      <c r="G538" s="3" t="s">
        <v>788</v>
      </c>
      <c r="H538" s="101"/>
    </row>
    <row r="539" spans="1:8" ht="28.5" x14ac:dyDescent="0.25">
      <c r="A539" s="16" t="s">
        <v>993</v>
      </c>
      <c r="B539" s="18" t="s">
        <v>1015</v>
      </c>
      <c r="C539" s="18" t="s">
        <v>1016</v>
      </c>
      <c r="D539" s="69">
        <v>0.02</v>
      </c>
      <c r="E539" s="67">
        <v>28665</v>
      </c>
      <c r="F539" s="5">
        <v>22</v>
      </c>
      <c r="G539" s="3" t="s">
        <v>20</v>
      </c>
      <c r="H539" s="101"/>
    </row>
    <row r="540" spans="1:8" ht="28.5" x14ac:dyDescent="0.25">
      <c r="A540" s="16" t="s">
        <v>993</v>
      </c>
      <c r="B540" s="18" t="s">
        <v>1017</v>
      </c>
      <c r="C540" s="18" t="s">
        <v>1018</v>
      </c>
      <c r="D540" s="69">
        <v>0.02</v>
      </c>
      <c r="E540" s="67">
        <v>0</v>
      </c>
      <c r="F540" s="5">
        <v>0</v>
      </c>
      <c r="G540" s="3" t="s">
        <v>20</v>
      </c>
      <c r="H540" s="101"/>
    </row>
    <row r="541" spans="1:8" ht="28.5" x14ac:dyDescent="0.25">
      <c r="A541" s="16" t="s">
        <v>993</v>
      </c>
      <c r="B541" s="18" t="s">
        <v>1019</v>
      </c>
      <c r="C541" s="18" t="s">
        <v>1020</v>
      </c>
      <c r="D541" s="69">
        <v>0.05</v>
      </c>
      <c r="E541" s="67">
        <f>170911+2342</f>
        <v>173253</v>
      </c>
      <c r="F541" s="5">
        <v>4</v>
      </c>
      <c r="G541" s="3" t="s">
        <v>20</v>
      </c>
      <c r="H541" s="101"/>
    </row>
    <row r="542" spans="1:8" ht="28.5" x14ac:dyDescent="0.25">
      <c r="A542" s="16" t="s">
        <v>993</v>
      </c>
      <c r="B542" s="16" t="s">
        <v>1021</v>
      </c>
      <c r="C542" s="16" t="s">
        <v>1023</v>
      </c>
      <c r="D542" s="70">
        <v>6</v>
      </c>
      <c r="E542" s="70">
        <v>30015.4</v>
      </c>
      <c r="F542" s="5">
        <v>5003</v>
      </c>
      <c r="G542" s="3" t="s">
        <v>1022</v>
      </c>
      <c r="H542" s="101"/>
    </row>
    <row r="543" spans="1:8" ht="28.5" x14ac:dyDescent="0.25">
      <c r="A543" s="16" t="s">
        <v>993</v>
      </c>
      <c r="B543" s="16" t="s">
        <v>1024</v>
      </c>
      <c r="C543" s="16" t="s">
        <v>1025</v>
      </c>
      <c r="D543" s="70">
        <v>9</v>
      </c>
      <c r="E543" s="70">
        <v>35197.440000000002</v>
      </c>
      <c r="F543" s="5">
        <v>3911</v>
      </c>
      <c r="G543" s="3" t="s">
        <v>1022</v>
      </c>
      <c r="H543" s="101"/>
    </row>
    <row r="544" spans="1:8" ht="28.5" x14ac:dyDescent="0.25">
      <c r="A544" s="16" t="s">
        <v>993</v>
      </c>
      <c r="B544" s="16" t="s">
        <v>1026</v>
      </c>
      <c r="C544" s="16" t="s">
        <v>1027</v>
      </c>
      <c r="D544" s="70">
        <v>60</v>
      </c>
      <c r="E544" s="70">
        <v>20517.919999999998</v>
      </c>
      <c r="F544" s="5">
        <v>342</v>
      </c>
      <c r="G544" s="3" t="s">
        <v>1022</v>
      </c>
      <c r="H544" s="101"/>
    </row>
    <row r="545" spans="1:8" ht="28.5" x14ac:dyDescent="0.25">
      <c r="A545" s="16" t="s">
        <v>993</v>
      </c>
      <c r="B545" s="16" t="s">
        <v>1028</v>
      </c>
      <c r="C545" s="16" t="s">
        <v>1029</v>
      </c>
      <c r="D545" s="70">
        <v>30</v>
      </c>
      <c r="E545" s="70">
        <v>1920</v>
      </c>
      <c r="F545" s="5">
        <v>64</v>
      </c>
      <c r="G545" s="3" t="s">
        <v>1022</v>
      </c>
      <c r="H545" s="101"/>
    </row>
    <row r="546" spans="1:8" ht="28.5" x14ac:dyDescent="0.25">
      <c r="A546" s="16" t="s">
        <v>993</v>
      </c>
      <c r="B546" s="16" t="s">
        <v>1030</v>
      </c>
      <c r="C546" s="16" t="s">
        <v>1031</v>
      </c>
      <c r="D546" s="70">
        <v>110</v>
      </c>
      <c r="E546" s="70">
        <v>46167.72</v>
      </c>
      <c r="F546" s="5">
        <v>420</v>
      </c>
      <c r="G546" s="3" t="s">
        <v>1022</v>
      </c>
      <c r="H546" s="101"/>
    </row>
    <row r="547" spans="1:8" ht="28.5" x14ac:dyDescent="0.25">
      <c r="A547" s="16" t="s">
        <v>993</v>
      </c>
      <c r="B547" s="16" t="s">
        <v>1032</v>
      </c>
      <c r="C547" s="16" t="s">
        <v>1033</v>
      </c>
      <c r="D547" s="70">
        <v>55</v>
      </c>
      <c r="E547" s="70">
        <v>4045</v>
      </c>
      <c r="F547" s="5">
        <v>74</v>
      </c>
      <c r="G547" s="3" t="s">
        <v>1022</v>
      </c>
      <c r="H547" s="101"/>
    </row>
    <row r="548" spans="1:8" ht="28.5" x14ac:dyDescent="0.25">
      <c r="A548" s="16" t="s">
        <v>993</v>
      </c>
      <c r="B548" s="16" t="s">
        <v>1034</v>
      </c>
      <c r="C548" s="16" t="s">
        <v>1035</v>
      </c>
      <c r="D548" s="70">
        <v>60</v>
      </c>
      <c r="E548" s="70">
        <v>13570</v>
      </c>
      <c r="F548" s="5">
        <v>226</v>
      </c>
      <c r="G548" s="3" t="s">
        <v>1022</v>
      </c>
      <c r="H548" s="101"/>
    </row>
    <row r="549" spans="1:8" ht="28.5" x14ac:dyDescent="0.25">
      <c r="A549" s="16" t="s">
        <v>993</v>
      </c>
      <c r="B549" s="16" t="s">
        <v>1036</v>
      </c>
      <c r="C549" s="16" t="s">
        <v>1037</v>
      </c>
      <c r="D549" s="70">
        <v>0</v>
      </c>
      <c r="E549" s="70">
        <v>0</v>
      </c>
      <c r="F549" s="5">
        <v>76</v>
      </c>
      <c r="G549" s="3" t="s">
        <v>1022</v>
      </c>
      <c r="H549" s="101"/>
    </row>
    <row r="550" spans="1:8" ht="28.5" x14ac:dyDescent="0.25">
      <c r="A550" s="16" t="s">
        <v>993</v>
      </c>
      <c r="B550" s="16" t="s">
        <v>1038</v>
      </c>
      <c r="C550" s="16" t="s">
        <v>1039</v>
      </c>
      <c r="D550" s="70">
        <v>2</v>
      </c>
      <c r="E550" s="70">
        <v>213.88</v>
      </c>
      <c r="F550" s="5">
        <v>107</v>
      </c>
      <c r="G550" s="3" t="s">
        <v>1022</v>
      </c>
      <c r="H550" s="101"/>
    </row>
    <row r="551" spans="1:8" ht="28.5" x14ac:dyDescent="0.25">
      <c r="A551" s="16" t="s">
        <v>993</v>
      </c>
      <c r="B551" s="16" t="s">
        <v>1040</v>
      </c>
      <c r="C551" s="16" t="s">
        <v>1041</v>
      </c>
      <c r="D551" s="70">
        <v>3</v>
      </c>
      <c r="E551" s="70">
        <v>185.1</v>
      </c>
      <c r="F551" s="5">
        <v>62</v>
      </c>
      <c r="G551" s="3" t="s">
        <v>1022</v>
      </c>
      <c r="H551" s="101"/>
    </row>
    <row r="552" spans="1:8" ht="28.5" x14ac:dyDescent="0.25">
      <c r="A552" s="16" t="s">
        <v>993</v>
      </c>
      <c r="B552" s="16" t="s">
        <v>1042</v>
      </c>
      <c r="C552" s="16" t="s">
        <v>1043</v>
      </c>
      <c r="D552" s="70">
        <v>220</v>
      </c>
      <c r="E552" s="70">
        <v>2640</v>
      </c>
      <c r="F552" s="5">
        <v>12</v>
      </c>
      <c r="G552" s="3" t="s">
        <v>1022</v>
      </c>
      <c r="H552" s="101"/>
    </row>
    <row r="553" spans="1:8" ht="28.5" x14ac:dyDescent="0.25">
      <c r="A553" s="16" t="s">
        <v>993</v>
      </c>
      <c r="B553" s="16" t="s">
        <v>1044</v>
      </c>
      <c r="C553" s="16" t="s">
        <v>1045</v>
      </c>
      <c r="D553" s="70">
        <v>135</v>
      </c>
      <c r="E553" s="70">
        <v>20055</v>
      </c>
      <c r="F553" s="5">
        <v>149</v>
      </c>
      <c r="G553" s="3" t="s">
        <v>1022</v>
      </c>
      <c r="H553" s="101"/>
    </row>
    <row r="554" spans="1:8" ht="28.5" x14ac:dyDescent="0.25">
      <c r="A554" s="16" t="s">
        <v>993</v>
      </c>
      <c r="B554" s="16" t="s">
        <v>1046</v>
      </c>
      <c r="C554" s="16" t="s">
        <v>1047</v>
      </c>
      <c r="D554" s="70">
        <v>105</v>
      </c>
      <c r="E554" s="70">
        <v>4615</v>
      </c>
      <c r="F554" s="5">
        <v>44</v>
      </c>
      <c r="G554" s="3" t="s">
        <v>1022</v>
      </c>
      <c r="H554" s="101"/>
    </row>
    <row r="555" spans="1:8" ht="28.5" x14ac:dyDescent="0.25">
      <c r="A555" s="16" t="s">
        <v>993</v>
      </c>
      <c r="B555" s="16" t="s">
        <v>1048</v>
      </c>
      <c r="C555" s="16" t="s">
        <v>1049</v>
      </c>
      <c r="D555" s="70">
        <v>16.95</v>
      </c>
      <c r="E555" s="70">
        <v>570</v>
      </c>
      <c r="F555" s="5">
        <v>34</v>
      </c>
      <c r="G555" s="3" t="s">
        <v>1022</v>
      </c>
      <c r="H555" s="101"/>
    </row>
    <row r="556" spans="1:8" ht="28.5" x14ac:dyDescent="0.25">
      <c r="A556" s="16" t="s">
        <v>993</v>
      </c>
      <c r="B556" s="16" t="s">
        <v>1050</v>
      </c>
      <c r="C556" s="16" t="s">
        <v>1051</v>
      </c>
      <c r="D556" s="70">
        <v>56.5</v>
      </c>
      <c r="E556" s="70">
        <v>2035.5</v>
      </c>
      <c r="F556" s="5">
        <v>36</v>
      </c>
      <c r="G556" s="3" t="s">
        <v>1022</v>
      </c>
      <c r="H556" s="101"/>
    </row>
    <row r="557" spans="1:8" ht="28.5" x14ac:dyDescent="0.25">
      <c r="A557" s="16" t="s">
        <v>993</v>
      </c>
      <c r="B557" s="16" t="s">
        <v>1052</v>
      </c>
      <c r="C557" s="16" t="s">
        <v>1053</v>
      </c>
      <c r="D557" s="70">
        <v>84.75</v>
      </c>
      <c r="E557" s="70">
        <v>0</v>
      </c>
      <c r="F557" s="5">
        <v>0</v>
      </c>
      <c r="G557" s="3" t="s">
        <v>1022</v>
      </c>
      <c r="H557" s="101"/>
    </row>
    <row r="558" spans="1:8" ht="28.5" x14ac:dyDescent="0.25">
      <c r="A558" s="16" t="s">
        <v>993</v>
      </c>
      <c r="B558" s="16" t="s">
        <v>1054</v>
      </c>
      <c r="C558" s="16" t="s">
        <v>1055</v>
      </c>
      <c r="D558" s="70">
        <v>10</v>
      </c>
      <c r="E558" s="70">
        <v>113697.2</v>
      </c>
      <c r="F558" s="5">
        <v>11370</v>
      </c>
      <c r="G558" s="3" t="s">
        <v>1022</v>
      </c>
      <c r="H558" s="101"/>
    </row>
    <row r="559" spans="1:8" ht="28.5" x14ac:dyDescent="0.25">
      <c r="A559" s="16" t="s">
        <v>993</v>
      </c>
      <c r="B559" s="16" t="s">
        <v>1056</v>
      </c>
      <c r="C559" s="16" t="s">
        <v>1057</v>
      </c>
      <c r="D559" s="70">
        <v>8</v>
      </c>
      <c r="E559" s="70">
        <v>4567.8200000000006</v>
      </c>
      <c r="F559" s="5">
        <v>571</v>
      </c>
      <c r="G559" s="3" t="s">
        <v>1022</v>
      </c>
      <c r="H559" s="101"/>
    </row>
    <row r="560" spans="1:8" ht="28.5" x14ac:dyDescent="0.25">
      <c r="A560" s="16" t="s">
        <v>993</v>
      </c>
      <c r="B560" s="16" t="s">
        <v>1058</v>
      </c>
      <c r="C560" s="16" t="s">
        <v>1059</v>
      </c>
      <c r="D560" s="70">
        <v>8</v>
      </c>
      <c r="E560" s="70">
        <v>3875.95</v>
      </c>
      <c r="F560" s="5">
        <v>484</v>
      </c>
      <c r="G560" s="3" t="s">
        <v>1022</v>
      </c>
      <c r="H560" s="101"/>
    </row>
    <row r="561" spans="1:8" ht="28.5" x14ac:dyDescent="0.25">
      <c r="A561" s="16" t="s">
        <v>993</v>
      </c>
      <c r="B561" s="16" t="s">
        <v>1060</v>
      </c>
      <c r="C561" s="16" t="s">
        <v>1061</v>
      </c>
      <c r="D561" s="70">
        <v>8</v>
      </c>
      <c r="E561" s="70">
        <v>3721.0699999999997</v>
      </c>
      <c r="F561" s="5">
        <v>465</v>
      </c>
      <c r="G561" s="3" t="s">
        <v>1022</v>
      </c>
      <c r="H561" s="101"/>
    </row>
    <row r="562" spans="1:8" ht="28.5" x14ac:dyDescent="0.25">
      <c r="A562" s="16" t="s">
        <v>993</v>
      </c>
      <c r="B562" s="16" t="s">
        <v>1062</v>
      </c>
      <c r="C562" s="16" t="s">
        <v>1063</v>
      </c>
      <c r="D562" s="70">
        <v>0</v>
      </c>
      <c r="E562" s="70">
        <v>0</v>
      </c>
      <c r="F562" s="5">
        <v>422</v>
      </c>
      <c r="G562" s="3" t="s">
        <v>1022</v>
      </c>
      <c r="H562" s="101"/>
    </row>
    <row r="563" spans="1:8" ht="28.5" x14ac:dyDescent="0.25">
      <c r="A563" s="16" t="s">
        <v>993</v>
      </c>
      <c r="B563" s="16" t="s">
        <v>1064</v>
      </c>
      <c r="C563" s="16" t="s">
        <v>1065</v>
      </c>
      <c r="D563" s="70">
        <v>0</v>
      </c>
      <c r="E563" s="70">
        <v>0</v>
      </c>
      <c r="F563" s="5">
        <v>3055</v>
      </c>
      <c r="G563" s="3" t="s">
        <v>1022</v>
      </c>
      <c r="H563" s="101"/>
    </row>
    <row r="564" spans="1:8" ht="28.5" x14ac:dyDescent="0.25">
      <c r="A564" s="16" t="s">
        <v>993</v>
      </c>
      <c r="B564" s="16" t="s">
        <v>1066</v>
      </c>
      <c r="C564" s="16" t="s">
        <v>1055</v>
      </c>
      <c r="D564" s="70">
        <v>15</v>
      </c>
      <c r="E564" s="70">
        <v>0</v>
      </c>
      <c r="F564" s="5">
        <v>0</v>
      </c>
      <c r="G564" s="3" t="s">
        <v>1022</v>
      </c>
      <c r="H564" s="101"/>
    </row>
    <row r="565" spans="1:8" ht="28.5" x14ac:dyDescent="0.25">
      <c r="A565" s="16" t="s">
        <v>993</v>
      </c>
      <c r="B565" s="16" t="s">
        <v>1067</v>
      </c>
      <c r="C565" s="16" t="s">
        <v>1057</v>
      </c>
      <c r="D565" s="70">
        <v>15</v>
      </c>
      <c r="E565" s="70">
        <v>0</v>
      </c>
      <c r="F565" s="5">
        <v>0</v>
      </c>
      <c r="G565" s="3" t="s">
        <v>1022</v>
      </c>
      <c r="H565" s="101"/>
    </row>
    <row r="566" spans="1:8" ht="28.5" x14ac:dyDescent="0.25">
      <c r="A566" s="16" t="s">
        <v>993</v>
      </c>
      <c r="B566" s="16" t="s">
        <v>1068</v>
      </c>
      <c r="C566" s="16" t="s">
        <v>1059</v>
      </c>
      <c r="D566" s="70">
        <v>7.5</v>
      </c>
      <c r="E566" s="70">
        <v>0</v>
      </c>
      <c r="F566" s="5">
        <v>0</v>
      </c>
      <c r="G566" s="3" t="s">
        <v>1022</v>
      </c>
      <c r="H566" s="101"/>
    </row>
    <row r="567" spans="1:8" ht="28.5" x14ac:dyDescent="0.25">
      <c r="A567" s="16" t="s">
        <v>993</v>
      </c>
      <c r="B567" s="16" t="s">
        <v>1069</v>
      </c>
      <c r="C567" s="16" t="s">
        <v>1061</v>
      </c>
      <c r="D567" s="70">
        <v>7.5</v>
      </c>
      <c r="E567" s="70">
        <v>0</v>
      </c>
      <c r="F567" s="5">
        <v>0</v>
      </c>
      <c r="G567" s="3" t="s">
        <v>1022</v>
      </c>
      <c r="H567" s="101"/>
    </row>
    <row r="568" spans="1:8" ht="28.5" x14ac:dyDescent="0.25">
      <c r="A568" s="16" t="s">
        <v>993</v>
      </c>
      <c r="B568" s="16" t="s">
        <v>1070</v>
      </c>
      <c r="C568" s="16" t="s">
        <v>1063</v>
      </c>
      <c r="D568" s="70">
        <v>0</v>
      </c>
      <c r="E568" s="70">
        <v>0</v>
      </c>
      <c r="F568" s="5">
        <v>0</v>
      </c>
      <c r="G568" s="3" t="s">
        <v>1022</v>
      </c>
      <c r="H568" s="101"/>
    </row>
    <row r="569" spans="1:8" ht="28.5" x14ac:dyDescent="0.25">
      <c r="A569" s="16" t="s">
        <v>993</v>
      </c>
      <c r="B569" s="16" t="s">
        <v>1071</v>
      </c>
      <c r="C569" s="16" t="s">
        <v>1072</v>
      </c>
      <c r="D569" s="70">
        <v>3</v>
      </c>
      <c r="E569" s="70">
        <v>0</v>
      </c>
      <c r="F569" s="5">
        <v>0</v>
      </c>
      <c r="G569" s="3" t="s">
        <v>1022</v>
      </c>
      <c r="H569" s="101"/>
    </row>
    <row r="570" spans="1:8" ht="28.5" x14ac:dyDescent="0.25">
      <c r="A570" s="16" t="s">
        <v>993</v>
      </c>
      <c r="B570" s="16" t="s">
        <v>1073</v>
      </c>
      <c r="C570" s="16" t="s">
        <v>1074</v>
      </c>
      <c r="D570" s="70">
        <v>5</v>
      </c>
      <c r="E570" s="70">
        <v>4456.58</v>
      </c>
      <c r="F570" s="5">
        <v>891</v>
      </c>
      <c r="G570" s="3" t="s">
        <v>1022</v>
      </c>
      <c r="H570" s="101"/>
    </row>
    <row r="571" spans="1:8" ht="28.5" x14ac:dyDescent="0.25">
      <c r="A571" s="16" t="s">
        <v>993</v>
      </c>
      <c r="B571" s="16" t="s">
        <v>1075</v>
      </c>
      <c r="C571" s="16" t="s">
        <v>1076</v>
      </c>
      <c r="D571" s="70">
        <v>20</v>
      </c>
      <c r="E571" s="70">
        <v>0</v>
      </c>
      <c r="F571" s="5">
        <v>0</v>
      </c>
      <c r="G571" s="3" t="s">
        <v>1022</v>
      </c>
      <c r="H571" s="101"/>
    </row>
    <row r="572" spans="1:8" ht="28.5" x14ac:dyDescent="0.25">
      <c r="A572" s="16" t="s">
        <v>993</v>
      </c>
      <c r="B572" s="16" t="s">
        <v>1077</v>
      </c>
      <c r="C572" s="16" t="s">
        <v>1078</v>
      </c>
      <c r="D572" s="70">
        <v>96.05</v>
      </c>
      <c r="E572" s="70">
        <v>2805</v>
      </c>
      <c r="F572" s="5">
        <v>29</v>
      </c>
      <c r="G572" s="3" t="s">
        <v>1022</v>
      </c>
      <c r="H572" s="101"/>
    </row>
    <row r="573" spans="1:8" ht="28.5" x14ac:dyDescent="0.25">
      <c r="A573" s="16" t="s">
        <v>993</v>
      </c>
      <c r="B573" s="16" t="s">
        <v>1079</v>
      </c>
      <c r="C573" s="16" t="s">
        <v>1080</v>
      </c>
      <c r="D573" s="70">
        <v>5.65</v>
      </c>
      <c r="E573" s="70">
        <v>0</v>
      </c>
      <c r="F573" s="5">
        <v>0</v>
      </c>
      <c r="G573" s="3" t="s">
        <v>1022</v>
      </c>
      <c r="H573" s="101"/>
    </row>
    <row r="574" spans="1:8" ht="28.5" x14ac:dyDescent="0.25">
      <c r="A574" s="16" t="s">
        <v>993</v>
      </c>
      <c r="B574" s="16" t="s">
        <v>1081</v>
      </c>
      <c r="C574" s="16" t="s">
        <v>1082</v>
      </c>
      <c r="D574" s="70">
        <v>62.15</v>
      </c>
      <c r="E574" s="70">
        <v>0</v>
      </c>
      <c r="F574" s="5">
        <v>0</v>
      </c>
      <c r="G574" s="3" t="s">
        <v>1022</v>
      </c>
      <c r="H574" s="101"/>
    </row>
    <row r="575" spans="1:8" ht="28.5" x14ac:dyDescent="0.25">
      <c r="A575" s="16" t="s">
        <v>993</v>
      </c>
      <c r="B575" s="16" t="s">
        <v>1083</v>
      </c>
      <c r="C575" s="16" t="s">
        <v>1084</v>
      </c>
      <c r="D575" s="70">
        <v>150</v>
      </c>
      <c r="E575" s="70">
        <v>2250</v>
      </c>
      <c r="F575" s="5">
        <v>15</v>
      </c>
      <c r="G575" s="3" t="s">
        <v>1022</v>
      </c>
      <c r="H575" s="101"/>
    </row>
    <row r="576" spans="1:8" ht="28.5" x14ac:dyDescent="0.25">
      <c r="A576" s="16" t="s">
        <v>993</v>
      </c>
      <c r="B576" s="16" t="s">
        <v>1085</v>
      </c>
      <c r="C576" s="16" t="s">
        <v>1086</v>
      </c>
      <c r="D576" s="70">
        <v>200</v>
      </c>
      <c r="E576" s="70">
        <v>0</v>
      </c>
      <c r="F576" s="5">
        <v>15</v>
      </c>
      <c r="G576" s="3" t="s">
        <v>1022</v>
      </c>
      <c r="H576" s="101"/>
    </row>
    <row r="577" spans="1:8" ht="28.5" x14ac:dyDescent="0.25">
      <c r="A577" s="16" t="s">
        <v>993</v>
      </c>
      <c r="B577" s="16" t="s">
        <v>1087</v>
      </c>
      <c r="C577" s="16" t="s">
        <v>1088</v>
      </c>
      <c r="D577" s="70">
        <v>75</v>
      </c>
      <c r="E577" s="70">
        <v>0</v>
      </c>
      <c r="F577" s="5">
        <v>0</v>
      </c>
      <c r="G577" s="3" t="s">
        <v>1022</v>
      </c>
      <c r="H577" s="101"/>
    </row>
    <row r="578" spans="1:8" ht="28.5" x14ac:dyDescent="0.25">
      <c r="A578" s="16" t="s">
        <v>993</v>
      </c>
      <c r="B578" s="16" t="s">
        <v>1089</v>
      </c>
      <c r="C578" s="16" t="s">
        <v>1090</v>
      </c>
      <c r="D578" s="70">
        <v>100</v>
      </c>
      <c r="E578" s="70">
        <v>177</v>
      </c>
      <c r="F578" s="5">
        <v>2</v>
      </c>
      <c r="G578" s="3" t="s">
        <v>1022</v>
      </c>
      <c r="H578" s="101"/>
    </row>
    <row r="579" spans="1:8" ht="28.5" x14ac:dyDescent="0.25">
      <c r="A579" s="16" t="s">
        <v>993</v>
      </c>
      <c r="B579" s="16" t="s">
        <v>1091</v>
      </c>
      <c r="C579" s="16" t="s">
        <v>1092</v>
      </c>
      <c r="D579" s="70">
        <v>200</v>
      </c>
      <c r="E579" s="70">
        <v>308.99</v>
      </c>
      <c r="F579" s="5">
        <v>3</v>
      </c>
      <c r="G579" s="3" t="s">
        <v>1022</v>
      </c>
      <c r="H579" s="101"/>
    </row>
    <row r="580" spans="1:8" ht="28.5" x14ac:dyDescent="0.25">
      <c r="A580" s="16" t="s">
        <v>993</v>
      </c>
      <c r="B580" s="16" t="s">
        <v>1093</v>
      </c>
      <c r="C580" s="16" t="s">
        <v>1094</v>
      </c>
      <c r="D580" s="70">
        <v>500</v>
      </c>
      <c r="E580" s="70">
        <v>146</v>
      </c>
      <c r="F580" s="5">
        <v>1</v>
      </c>
      <c r="G580" s="3" t="s">
        <v>1022</v>
      </c>
      <c r="H580" s="101"/>
    </row>
    <row r="581" spans="1:8" ht="28.5" x14ac:dyDescent="0.25">
      <c r="A581" s="16" t="s">
        <v>993</v>
      </c>
      <c r="B581" s="16" t="s">
        <v>1095</v>
      </c>
      <c r="C581" s="16" t="s">
        <v>1096</v>
      </c>
      <c r="D581" s="70">
        <v>226</v>
      </c>
      <c r="E581" s="70">
        <v>651</v>
      </c>
      <c r="F581" s="5">
        <v>16</v>
      </c>
      <c r="G581" s="3" t="s">
        <v>1022</v>
      </c>
      <c r="H581" s="101"/>
    </row>
    <row r="582" spans="1:8" ht="28.5" x14ac:dyDescent="0.25">
      <c r="A582" s="16" t="s">
        <v>993</v>
      </c>
      <c r="B582" s="16" t="s">
        <v>1097</v>
      </c>
      <c r="C582" s="16" t="s">
        <v>1098</v>
      </c>
      <c r="D582" s="70">
        <v>2.2599999999999998</v>
      </c>
      <c r="E582" s="70">
        <v>313</v>
      </c>
      <c r="F582" s="5">
        <v>190</v>
      </c>
      <c r="G582" s="3" t="s">
        <v>1022</v>
      </c>
      <c r="H582" s="101"/>
    </row>
    <row r="583" spans="1:8" ht="28.5" x14ac:dyDescent="0.25">
      <c r="A583" s="16" t="s">
        <v>993</v>
      </c>
      <c r="B583" s="16" t="s">
        <v>1099</v>
      </c>
      <c r="C583" s="16" t="s">
        <v>1100</v>
      </c>
      <c r="D583" s="70">
        <v>15.255000000000001</v>
      </c>
      <c r="E583" s="70">
        <v>354.5</v>
      </c>
      <c r="F583" s="5">
        <v>43</v>
      </c>
      <c r="G583" s="3" t="s">
        <v>1022</v>
      </c>
      <c r="H583" s="101"/>
    </row>
    <row r="584" spans="1:8" ht="28.5" x14ac:dyDescent="0.25">
      <c r="A584" s="16" t="s">
        <v>993</v>
      </c>
      <c r="B584" s="16" t="s">
        <v>1101</v>
      </c>
      <c r="C584" s="16" t="s">
        <v>1102</v>
      </c>
      <c r="D584" s="70">
        <v>11.3</v>
      </c>
      <c r="E584" s="70">
        <v>420.57</v>
      </c>
      <c r="F584" s="5">
        <v>9</v>
      </c>
      <c r="G584" s="3" t="s">
        <v>1022</v>
      </c>
      <c r="H584" s="101"/>
    </row>
    <row r="585" spans="1:8" ht="28.5" x14ac:dyDescent="0.25">
      <c r="A585" s="16" t="s">
        <v>993</v>
      </c>
      <c r="B585" s="16" t="s">
        <v>1103</v>
      </c>
      <c r="C585" s="16" t="s">
        <v>1104</v>
      </c>
      <c r="D585" s="70">
        <v>16.95</v>
      </c>
      <c r="E585" s="70">
        <v>555</v>
      </c>
      <c r="F585" s="5">
        <v>37</v>
      </c>
      <c r="G585" s="3" t="s">
        <v>1022</v>
      </c>
      <c r="H585" s="101"/>
    </row>
    <row r="586" spans="1:8" ht="28.5" x14ac:dyDescent="0.25">
      <c r="A586" s="16" t="s">
        <v>993</v>
      </c>
      <c r="B586" s="16" t="s">
        <v>1105</v>
      </c>
      <c r="C586" s="16" t="s">
        <v>1106</v>
      </c>
      <c r="D586" s="70">
        <v>33.9</v>
      </c>
      <c r="E586" s="70">
        <v>0</v>
      </c>
      <c r="F586" s="5">
        <v>0</v>
      </c>
      <c r="G586" s="3" t="s">
        <v>1022</v>
      </c>
      <c r="H586" s="101"/>
    </row>
    <row r="587" spans="1:8" ht="28.5" x14ac:dyDescent="0.25">
      <c r="A587" s="16" t="s">
        <v>993</v>
      </c>
      <c r="B587" s="16" t="s">
        <v>1107</v>
      </c>
      <c r="C587" s="16" t="s">
        <v>1108</v>
      </c>
      <c r="D587" s="70">
        <v>66</v>
      </c>
      <c r="E587" s="70">
        <v>66</v>
      </c>
      <c r="F587" s="5">
        <v>1</v>
      </c>
      <c r="G587" s="3" t="s">
        <v>1022</v>
      </c>
      <c r="H587" s="101"/>
    </row>
    <row r="588" spans="1:8" ht="28.5" x14ac:dyDescent="0.25">
      <c r="A588" s="16" t="s">
        <v>993</v>
      </c>
      <c r="B588" s="16" t="s">
        <v>1109</v>
      </c>
      <c r="C588" s="16" t="s">
        <v>1110</v>
      </c>
      <c r="D588" s="70">
        <v>0</v>
      </c>
      <c r="E588" s="70">
        <v>0</v>
      </c>
      <c r="F588" s="5">
        <v>1</v>
      </c>
      <c r="G588" s="3" t="s">
        <v>1022</v>
      </c>
      <c r="H588" s="101"/>
    </row>
    <row r="589" spans="1:8" ht="42.75" x14ac:dyDescent="0.25">
      <c r="A589" s="16" t="s">
        <v>993</v>
      </c>
      <c r="B589" s="16" t="s">
        <v>1111</v>
      </c>
      <c r="C589" s="16" t="s">
        <v>1112</v>
      </c>
      <c r="D589" s="70">
        <v>121770.94</v>
      </c>
      <c r="E589" s="70">
        <v>121770.94</v>
      </c>
      <c r="F589" s="5">
        <v>1</v>
      </c>
      <c r="G589" s="3" t="s">
        <v>1022</v>
      </c>
      <c r="H589" s="101"/>
    </row>
    <row r="590" spans="1:8" ht="42.75" x14ac:dyDescent="0.25">
      <c r="A590" s="16" t="s">
        <v>993</v>
      </c>
      <c r="B590" s="16" t="s">
        <v>1113</v>
      </c>
      <c r="C590" s="16" t="s">
        <v>1112</v>
      </c>
      <c r="D590" s="70">
        <v>245.38</v>
      </c>
      <c r="E590" s="70">
        <v>245.38</v>
      </c>
      <c r="F590" s="5">
        <v>1</v>
      </c>
      <c r="G590" s="3" t="s">
        <v>1022</v>
      </c>
      <c r="H590" s="101"/>
    </row>
    <row r="591" spans="1:8" ht="57" x14ac:dyDescent="0.25">
      <c r="A591" s="16" t="s">
        <v>1114</v>
      </c>
      <c r="B591" s="16" t="s">
        <v>1115</v>
      </c>
      <c r="C591" s="16" t="s">
        <v>1116</v>
      </c>
      <c r="D591" s="71">
        <v>5000</v>
      </c>
      <c r="E591" s="71">
        <v>55000</v>
      </c>
      <c r="F591" s="5">
        <v>11</v>
      </c>
      <c r="G591" s="3" t="s">
        <v>6</v>
      </c>
      <c r="H591" s="101"/>
    </row>
    <row r="592" spans="1:8" ht="28.5" x14ac:dyDescent="0.25">
      <c r="A592" s="16" t="s">
        <v>1114</v>
      </c>
      <c r="B592" s="16" t="s">
        <v>1117</v>
      </c>
      <c r="C592" s="16" t="s">
        <v>1118</v>
      </c>
      <c r="D592" s="23">
        <v>1221</v>
      </c>
      <c r="E592" s="71">
        <v>609204</v>
      </c>
      <c r="F592" s="8">
        <v>381</v>
      </c>
      <c r="G592" s="3" t="s">
        <v>40</v>
      </c>
      <c r="H592" s="101"/>
    </row>
    <row r="593" spans="1:8" ht="28.5" x14ac:dyDescent="0.25">
      <c r="A593" s="16" t="s">
        <v>1114</v>
      </c>
      <c r="B593" s="16" t="s">
        <v>1119</v>
      </c>
      <c r="C593" s="16" t="s">
        <v>1120</v>
      </c>
      <c r="D593" s="23">
        <v>564</v>
      </c>
      <c r="E593" s="23" t="s">
        <v>61</v>
      </c>
      <c r="F593" s="8" t="s">
        <v>61</v>
      </c>
      <c r="G593" s="3" t="s">
        <v>61</v>
      </c>
      <c r="H593" s="101"/>
    </row>
    <row r="594" spans="1:8" ht="28.5" x14ac:dyDescent="0.25">
      <c r="A594" s="16" t="s">
        <v>1114</v>
      </c>
      <c r="B594" s="16" t="s">
        <v>1121</v>
      </c>
      <c r="C594" s="16" t="s">
        <v>1122</v>
      </c>
      <c r="D594" s="23">
        <v>1955</v>
      </c>
      <c r="E594" s="72">
        <v>2007</v>
      </c>
      <c r="F594" s="8">
        <v>5</v>
      </c>
      <c r="G594" s="3" t="s">
        <v>40</v>
      </c>
      <c r="H594" s="101"/>
    </row>
    <row r="595" spans="1:8" ht="42.75" x14ac:dyDescent="0.25">
      <c r="A595" s="16" t="s">
        <v>1114</v>
      </c>
      <c r="B595" s="16" t="s">
        <v>1123</v>
      </c>
      <c r="C595" s="16" t="s">
        <v>1124</v>
      </c>
      <c r="D595" s="23">
        <v>490</v>
      </c>
      <c r="E595" s="71">
        <v>50404</v>
      </c>
      <c r="F595" s="8">
        <v>104</v>
      </c>
      <c r="G595" s="3" t="s">
        <v>40</v>
      </c>
      <c r="H595" s="101"/>
    </row>
    <row r="596" spans="1:8" ht="28.5" x14ac:dyDescent="0.25">
      <c r="A596" s="16" t="s">
        <v>1114</v>
      </c>
      <c r="B596" s="16" t="s">
        <v>1125</v>
      </c>
      <c r="C596" s="16" t="s">
        <v>1126</v>
      </c>
      <c r="D596" s="23">
        <v>1298</v>
      </c>
      <c r="E596" s="23" t="s">
        <v>61</v>
      </c>
      <c r="F596" s="8" t="s">
        <v>61</v>
      </c>
      <c r="G596" s="3" t="s">
        <v>61</v>
      </c>
      <c r="H596" s="101"/>
    </row>
    <row r="597" spans="1:8" ht="28.5" x14ac:dyDescent="0.25">
      <c r="A597" s="16" t="s">
        <v>1114</v>
      </c>
      <c r="B597" s="16" t="s">
        <v>1127</v>
      </c>
      <c r="C597" s="16" t="s">
        <v>1128</v>
      </c>
      <c r="D597" s="23">
        <v>1221</v>
      </c>
      <c r="E597" s="71">
        <v>97015.9</v>
      </c>
      <c r="F597" s="8">
        <v>61</v>
      </c>
      <c r="G597" s="3" t="s">
        <v>40</v>
      </c>
      <c r="H597" s="101"/>
    </row>
    <row r="598" spans="1:8" ht="28.5" x14ac:dyDescent="0.25">
      <c r="A598" s="16" t="s">
        <v>1114</v>
      </c>
      <c r="B598" s="16" t="s">
        <v>1129</v>
      </c>
      <c r="C598" s="16" t="s">
        <v>1130</v>
      </c>
      <c r="D598" s="23">
        <v>564</v>
      </c>
      <c r="E598" s="23" t="s">
        <v>61</v>
      </c>
      <c r="F598" s="8" t="s">
        <v>61</v>
      </c>
      <c r="G598" s="3" t="s">
        <v>61</v>
      </c>
      <c r="H598" s="101"/>
    </row>
    <row r="599" spans="1:8" ht="28.5" x14ac:dyDescent="0.25">
      <c r="A599" s="16" t="s">
        <v>1114</v>
      </c>
      <c r="B599" s="16" t="s">
        <v>1131</v>
      </c>
      <c r="C599" s="16" t="s">
        <v>1132</v>
      </c>
      <c r="D599" s="23">
        <v>733</v>
      </c>
      <c r="E599" s="71">
        <v>119299</v>
      </c>
      <c r="F599" s="8">
        <v>155</v>
      </c>
      <c r="G599" s="3" t="s">
        <v>40</v>
      </c>
      <c r="H599" s="101"/>
    </row>
    <row r="600" spans="1:8" ht="28.5" x14ac:dyDescent="0.25">
      <c r="A600" s="16" t="s">
        <v>1114</v>
      </c>
      <c r="B600" s="16" t="s">
        <v>1133</v>
      </c>
      <c r="C600" s="16" t="s">
        <v>1134</v>
      </c>
      <c r="D600" s="23">
        <v>76</v>
      </c>
      <c r="E600" s="23" t="s">
        <v>61</v>
      </c>
      <c r="F600" s="8" t="s">
        <v>61</v>
      </c>
      <c r="G600" s="3" t="s">
        <v>61</v>
      </c>
      <c r="H600" s="101"/>
    </row>
    <row r="601" spans="1:8" ht="28.5" x14ac:dyDescent="0.25">
      <c r="A601" s="16" t="s">
        <v>1114</v>
      </c>
      <c r="B601" s="16" t="s">
        <v>1135</v>
      </c>
      <c r="C601" s="16" t="s">
        <v>1136</v>
      </c>
      <c r="D601" s="23">
        <v>75</v>
      </c>
      <c r="E601" s="71">
        <v>12947</v>
      </c>
      <c r="F601" s="8">
        <v>108</v>
      </c>
      <c r="G601" s="3" t="s">
        <v>40</v>
      </c>
      <c r="H601" s="177"/>
    </row>
    <row r="602" spans="1:8" ht="28.5" x14ac:dyDescent="0.25">
      <c r="A602" s="16" t="s">
        <v>1114</v>
      </c>
      <c r="B602" s="16" t="s">
        <v>1137</v>
      </c>
      <c r="C602" s="16" t="s">
        <v>1138</v>
      </c>
      <c r="D602" s="23">
        <v>76</v>
      </c>
      <c r="E602" s="23" t="s">
        <v>61</v>
      </c>
      <c r="F602" s="8" t="s">
        <v>61</v>
      </c>
      <c r="G602" s="3" t="s">
        <v>61</v>
      </c>
      <c r="H602" s="177"/>
    </row>
    <row r="603" spans="1:8" ht="28.5" x14ac:dyDescent="0.25">
      <c r="A603" s="16" t="s">
        <v>1114</v>
      </c>
      <c r="B603" s="16" t="s">
        <v>1139</v>
      </c>
      <c r="C603" s="16" t="s">
        <v>1136</v>
      </c>
      <c r="D603" s="23">
        <v>75</v>
      </c>
      <c r="E603" s="71">
        <v>365316</v>
      </c>
      <c r="F603" s="8">
        <v>297</v>
      </c>
      <c r="G603" s="3" t="s">
        <v>40</v>
      </c>
      <c r="H603" s="177"/>
    </row>
    <row r="604" spans="1:8" ht="28.5" x14ac:dyDescent="0.25">
      <c r="A604" s="16" t="s">
        <v>1114</v>
      </c>
      <c r="B604" s="16" t="s">
        <v>1140</v>
      </c>
      <c r="C604" s="16" t="s">
        <v>1138</v>
      </c>
      <c r="D604" s="23">
        <v>76</v>
      </c>
      <c r="E604" s="23" t="s">
        <v>61</v>
      </c>
      <c r="F604" s="8" t="s">
        <v>61</v>
      </c>
      <c r="G604" s="3" t="s">
        <v>61</v>
      </c>
      <c r="H604" s="177"/>
    </row>
    <row r="605" spans="1:8" ht="42.75" x14ac:dyDescent="0.25">
      <c r="A605" s="16" t="s">
        <v>1114</v>
      </c>
      <c r="B605" s="16" t="s">
        <v>1141</v>
      </c>
      <c r="C605" s="16" t="s">
        <v>2223</v>
      </c>
      <c r="D605" s="73" t="s">
        <v>1142</v>
      </c>
      <c r="E605" s="72">
        <v>419767</v>
      </c>
      <c r="F605" s="30">
        <v>17572</v>
      </c>
      <c r="G605" s="3" t="s">
        <v>61</v>
      </c>
      <c r="H605" s="177"/>
    </row>
    <row r="606" spans="1:8" ht="42.75" x14ac:dyDescent="0.25">
      <c r="A606" s="16" t="s">
        <v>1114</v>
      </c>
      <c r="B606" s="16" t="s">
        <v>1143</v>
      </c>
      <c r="C606" s="16" t="s">
        <v>1145</v>
      </c>
      <c r="D606" s="73" t="s">
        <v>1144</v>
      </c>
      <c r="E606" s="72">
        <v>16875</v>
      </c>
      <c r="F606" s="30">
        <v>750</v>
      </c>
      <c r="G606" s="3" t="s">
        <v>61</v>
      </c>
      <c r="H606" s="177"/>
    </row>
    <row r="607" spans="1:8" ht="28.5" x14ac:dyDescent="0.25">
      <c r="A607" s="16" t="s">
        <v>1114</v>
      </c>
      <c r="B607" s="16" t="s">
        <v>1146</v>
      </c>
      <c r="C607" s="16" t="s">
        <v>1147</v>
      </c>
      <c r="D607" s="34">
        <v>2.73</v>
      </c>
      <c r="E607" s="23" t="s">
        <v>61</v>
      </c>
      <c r="F607" s="5" t="s">
        <v>61</v>
      </c>
      <c r="G607" s="16" t="s">
        <v>61</v>
      </c>
      <c r="H607" s="177"/>
    </row>
    <row r="608" spans="1:8" x14ac:dyDescent="0.25">
      <c r="A608" s="16" t="s">
        <v>1148</v>
      </c>
      <c r="B608" s="16" t="s">
        <v>1149</v>
      </c>
      <c r="C608" s="133" t="s">
        <v>1150</v>
      </c>
      <c r="D608" s="52">
        <v>125</v>
      </c>
      <c r="E608" s="178">
        <v>2351968</v>
      </c>
      <c r="F608" s="179">
        <v>28161.360000000001</v>
      </c>
      <c r="G608" s="17" t="s">
        <v>6</v>
      </c>
      <c r="H608" s="177"/>
    </row>
    <row r="609" spans="1:9" ht="28.5" x14ac:dyDescent="0.25">
      <c r="A609" s="16" t="s">
        <v>1148</v>
      </c>
      <c r="B609" s="16" t="s">
        <v>1149</v>
      </c>
      <c r="C609" s="133" t="s">
        <v>1151</v>
      </c>
      <c r="D609" s="52">
        <v>200</v>
      </c>
      <c r="E609" s="178"/>
      <c r="F609" s="179"/>
      <c r="G609" s="17" t="s">
        <v>6</v>
      </c>
      <c r="H609" s="177"/>
    </row>
    <row r="610" spans="1:9" x14ac:dyDescent="0.25">
      <c r="A610" s="16" t="s">
        <v>1148</v>
      </c>
      <c r="B610" s="16" t="s">
        <v>1149</v>
      </c>
      <c r="C610" s="133" t="s">
        <v>1152</v>
      </c>
      <c r="D610" s="52">
        <v>260</v>
      </c>
      <c r="E610" s="178"/>
      <c r="F610" s="179"/>
      <c r="G610" s="17" t="s">
        <v>6</v>
      </c>
      <c r="H610" s="177"/>
    </row>
    <row r="611" spans="1:9" ht="28.5" x14ac:dyDescent="0.25">
      <c r="A611" s="16" t="s">
        <v>1148</v>
      </c>
      <c r="B611" s="16" t="s">
        <v>1149</v>
      </c>
      <c r="C611" s="133" t="s">
        <v>1153</v>
      </c>
      <c r="D611" s="52">
        <v>65</v>
      </c>
      <c r="E611" s="178"/>
      <c r="F611" s="179"/>
      <c r="G611" s="17" t="s">
        <v>6</v>
      </c>
      <c r="H611" s="177"/>
    </row>
    <row r="612" spans="1:9" ht="28.5" x14ac:dyDescent="0.25">
      <c r="A612" s="16" t="s">
        <v>1148</v>
      </c>
      <c r="B612" s="16" t="s">
        <v>1149</v>
      </c>
      <c r="C612" s="133" t="s">
        <v>1154</v>
      </c>
      <c r="D612" s="52">
        <v>700</v>
      </c>
      <c r="E612" s="178"/>
      <c r="F612" s="179"/>
      <c r="G612" s="17" t="s">
        <v>6</v>
      </c>
      <c r="H612" s="177"/>
    </row>
    <row r="613" spans="1:9" x14ac:dyDescent="0.25">
      <c r="A613" s="16" t="s">
        <v>1148</v>
      </c>
      <c r="B613" s="16" t="s">
        <v>1155</v>
      </c>
      <c r="C613" s="133" t="s">
        <v>1156</v>
      </c>
      <c r="D613" s="52">
        <v>440</v>
      </c>
      <c r="E613" s="178">
        <v>6354392.5</v>
      </c>
      <c r="F613" s="179">
        <v>14306.901136363636</v>
      </c>
      <c r="G613" s="17" t="s">
        <v>6</v>
      </c>
      <c r="H613" s="117"/>
    </row>
    <row r="614" spans="1:9" x14ac:dyDescent="0.25">
      <c r="A614" s="16" t="s">
        <v>1148</v>
      </c>
      <c r="B614" s="16" t="s">
        <v>1155</v>
      </c>
      <c r="C614" s="133" t="s">
        <v>1157</v>
      </c>
      <c r="D614" s="52">
        <v>286</v>
      </c>
      <c r="E614" s="178"/>
      <c r="F614" s="179"/>
      <c r="G614" s="17" t="s">
        <v>6</v>
      </c>
      <c r="H614" s="117"/>
    </row>
    <row r="615" spans="1:9" x14ac:dyDescent="0.25">
      <c r="A615" s="16" t="s">
        <v>1148</v>
      </c>
      <c r="B615" s="16" t="s">
        <v>1155</v>
      </c>
      <c r="C615" s="133" t="s">
        <v>1158</v>
      </c>
      <c r="D615" s="52">
        <v>440</v>
      </c>
      <c r="E615" s="178"/>
      <c r="F615" s="179"/>
      <c r="G615" s="17" t="s">
        <v>6</v>
      </c>
      <c r="H615" s="117"/>
    </row>
    <row r="616" spans="1:9" x14ac:dyDescent="0.25">
      <c r="A616" s="16" t="s">
        <v>1148</v>
      </c>
      <c r="B616" s="16" t="s">
        <v>1155</v>
      </c>
      <c r="C616" s="134" t="s">
        <v>1159</v>
      </c>
      <c r="D616" s="52">
        <v>730</v>
      </c>
      <c r="E616" s="178"/>
      <c r="F616" s="179"/>
      <c r="G616" s="17" t="s">
        <v>6</v>
      </c>
      <c r="H616" s="117"/>
    </row>
    <row r="617" spans="1:9" x14ac:dyDescent="0.25">
      <c r="A617" s="16" t="s">
        <v>1148</v>
      </c>
      <c r="B617" s="16" t="s">
        <v>1155</v>
      </c>
      <c r="C617" s="133" t="s">
        <v>1160</v>
      </c>
      <c r="D617" s="52">
        <v>16.5</v>
      </c>
      <c r="E617" s="178"/>
      <c r="F617" s="179"/>
      <c r="G617" s="17" t="s">
        <v>6</v>
      </c>
      <c r="H617" s="117"/>
    </row>
    <row r="618" spans="1:9" x14ac:dyDescent="0.25">
      <c r="A618" s="16" t="s">
        <v>1148</v>
      </c>
      <c r="B618" s="16" t="s">
        <v>1155</v>
      </c>
      <c r="C618" s="133" t="s">
        <v>1161</v>
      </c>
      <c r="D618" s="52">
        <v>65</v>
      </c>
      <c r="E618" s="178"/>
      <c r="F618" s="179"/>
      <c r="G618" s="17" t="s">
        <v>6</v>
      </c>
      <c r="H618" s="117"/>
    </row>
    <row r="619" spans="1:9" x14ac:dyDescent="0.25">
      <c r="A619" s="16" t="s">
        <v>1148</v>
      </c>
      <c r="B619" s="16" t="s">
        <v>1155</v>
      </c>
      <c r="C619" s="133" t="s">
        <v>1162</v>
      </c>
      <c r="D619" s="52" t="s">
        <v>32</v>
      </c>
      <c r="E619" s="178"/>
      <c r="F619" s="179"/>
      <c r="G619" s="17" t="s">
        <v>6</v>
      </c>
      <c r="H619" s="117"/>
    </row>
    <row r="620" spans="1:9" ht="28.5" x14ac:dyDescent="0.25">
      <c r="A620" s="16" t="s">
        <v>1148</v>
      </c>
      <c r="B620" s="16" t="s">
        <v>1163</v>
      </c>
      <c r="C620" s="133" t="s">
        <v>1164</v>
      </c>
      <c r="D620" s="178">
        <v>23</v>
      </c>
      <c r="E620" s="186">
        <v>98716</v>
      </c>
      <c r="F620" s="180">
        <f>4292</f>
        <v>4292</v>
      </c>
      <c r="G620" s="17" t="s">
        <v>6</v>
      </c>
      <c r="H620" s="117"/>
    </row>
    <row r="621" spans="1:9" x14ac:dyDescent="0.25">
      <c r="A621" s="16" t="s">
        <v>1148</v>
      </c>
      <c r="B621" s="16" t="s">
        <v>1163</v>
      </c>
      <c r="C621" s="16" t="s">
        <v>1165</v>
      </c>
      <c r="D621" s="178"/>
      <c r="E621" s="186"/>
      <c r="F621" s="180"/>
      <c r="G621" s="17" t="s">
        <v>6</v>
      </c>
      <c r="H621" s="118"/>
    </row>
    <row r="622" spans="1:9" x14ac:dyDescent="0.25">
      <c r="A622" s="16" t="s">
        <v>1148</v>
      </c>
      <c r="B622" s="16" t="s">
        <v>1163</v>
      </c>
      <c r="C622" s="133" t="s">
        <v>1166</v>
      </c>
      <c r="D622" s="52">
        <v>114</v>
      </c>
      <c r="E622" s="74">
        <v>175104</v>
      </c>
      <c r="F622" s="75">
        <v>1536</v>
      </c>
      <c r="G622" s="17" t="s">
        <v>6</v>
      </c>
      <c r="H622" s="118"/>
      <c r="I622" s="76"/>
    </row>
    <row r="623" spans="1:9" ht="28.5" x14ac:dyDescent="0.25">
      <c r="A623" s="16" t="s">
        <v>1148</v>
      </c>
      <c r="B623" s="16" t="s">
        <v>1163</v>
      </c>
      <c r="C623" s="133" t="s">
        <v>1167</v>
      </c>
      <c r="D623" s="52">
        <v>201</v>
      </c>
      <c r="E623" s="74">
        <v>359589</v>
      </c>
      <c r="F623" s="75">
        <v>1789</v>
      </c>
      <c r="G623" s="17" t="s">
        <v>6</v>
      </c>
      <c r="H623" s="118"/>
    </row>
    <row r="624" spans="1:9" x14ac:dyDescent="0.25">
      <c r="A624" s="16" t="s">
        <v>1148</v>
      </c>
      <c r="B624" s="16" t="s">
        <v>1168</v>
      </c>
      <c r="C624" s="133" t="s">
        <v>1169</v>
      </c>
      <c r="D624" s="52">
        <v>175</v>
      </c>
      <c r="E624" s="74">
        <v>7968303.0599999996</v>
      </c>
      <c r="F624" s="75">
        <v>49754</v>
      </c>
      <c r="G624" s="17" t="s">
        <v>20</v>
      </c>
      <c r="H624" s="118"/>
    </row>
    <row r="625" spans="1:8" x14ac:dyDescent="0.25">
      <c r="A625" s="16" t="s">
        <v>1148</v>
      </c>
      <c r="B625" s="16" t="s">
        <v>1168</v>
      </c>
      <c r="C625" s="133" t="s">
        <v>1170</v>
      </c>
      <c r="D625" s="52">
        <v>98</v>
      </c>
      <c r="E625" s="74">
        <v>101636.37</v>
      </c>
      <c r="F625" s="75">
        <v>661.61796956977958</v>
      </c>
      <c r="G625" s="17" t="s">
        <v>20</v>
      </c>
      <c r="H625" s="118"/>
    </row>
    <row r="626" spans="1:8" ht="57" x14ac:dyDescent="0.25">
      <c r="A626" s="16" t="s">
        <v>1148</v>
      </c>
      <c r="B626" s="16" t="s">
        <v>1171</v>
      </c>
      <c r="C626" s="135" t="s">
        <v>1172</v>
      </c>
      <c r="D626" s="52">
        <v>90</v>
      </c>
      <c r="E626" s="74">
        <v>130658331</v>
      </c>
      <c r="F626" s="75">
        <v>1519295</v>
      </c>
      <c r="G626" s="17" t="s">
        <v>213</v>
      </c>
      <c r="H626" s="118"/>
    </row>
    <row r="627" spans="1:8" ht="42.75" x14ac:dyDescent="0.25">
      <c r="A627" s="16" t="s">
        <v>1148</v>
      </c>
      <c r="B627" s="16" t="s">
        <v>1173</v>
      </c>
      <c r="C627" s="133" t="s">
        <v>1174</v>
      </c>
      <c r="D627" s="52">
        <v>40</v>
      </c>
      <c r="E627" s="74">
        <v>442040</v>
      </c>
      <c r="F627" s="75">
        <v>11051</v>
      </c>
      <c r="G627" s="17" t="s">
        <v>61</v>
      </c>
      <c r="H627" s="118"/>
    </row>
    <row r="628" spans="1:8" x14ac:dyDescent="0.25">
      <c r="A628" s="16" t="s">
        <v>1148</v>
      </c>
      <c r="B628" s="16" t="s">
        <v>1175</v>
      </c>
      <c r="C628" s="133" t="s">
        <v>1176</v>
      </c>
      <c r="D628" s="52">
        <v>15</v>
      </c>
      <c r="E628" s="74">
        <v>2379975</v>
      </c>
      <c r="F628" s="75">
        <v>158665</v>
      </c>
      <c r="G628" s="17" t="s">
        <v>92</v>
      </c>
      <c r="H628" s="118"/>
    </row>
    <row r="629" spans="1:8" x14ac:dyDescent="0.25">
      <c r="A629" s="16" t="s">
        <v>1148</v>
      </c>
      <c r="B629" s="16" t="s">
        <v>1177</v>
      </c>
      <c r="C629" s="133" t="s">
        <v>1178</v>
      </c>
      <c r="D629" s="52">
        <v>20</v>
      </c>
      <c r="E629" s="74">
        <v>1110180</v>
      </c>
      <c r="F629" s="75">
        <v>55509</v>
      </c>
      <c r="G629" s="17" t="s">
        <v>92</v>
      </c>
      <c r="H629" s="118"/>
    </row>
    <row r="630" spans="1:8" x14ac:dyDescent="0.25">
      <c r="A630" s="16" t="s">
        <v>1148</v>
      </c>
      <c r="B630" s="16" t="s">
        <v>1179</v>
      </c>
      <c r="C630" s="133" t="s">
        <v>1180</v>
      </c>
      <c r="D630" s="52">
        <v>15.75</v>
      </c>
      <c r="E630" s="186">
        <v>21450525.920000006</v>
      </c>
      <c r="F630" s="75">
        <v>619516.75</v>
      </c>
      <c r="G630" s="17" t="s">
        <v>92</v>
      </c>
      <c r="H630" s="117"/>
    </row>
    <row r="631" spans="1:8" x14ac:dyDescent="0.25">
      <c r="A631" s="16" t="s">
        <v>1148</v>
      </c>
      <c r="B631" s="16" t="s">
        <v>1181</v>
      </c>
      <c r="C631" s="133" t="s">
        <v>1182</v>
      </c>
      <c r="D631" s="52">
        <v>52.5</v>
      </c>
      <c r="E631" s="186"/>
      <c r="F631" s="75">
        <v>369382.24999999994</v>
      </c>
      <c r="G631" s="17" t="s">
        <v>92</v>
      </c>
      <c r="H631" s="117"/>
    </row>
    <row r="632" spans="1:8" ht="28.5" x14ac:dyDescent="0.25">
      <c r="A632" s="16" t="s">
        <v>1148</v>
      </c>
      <c r="B632" s="16" t="s">
        <v>1183</v>
      </c>
      <c r="C632" s="133" t="s">
        <v>1184</v>
      </c>
      <c r="D632" s="52">
        <v>89.25</v>
      </c>
      <c r="E632" s="186"/>
      <c r="F632" s="75">
        <v>324769.33333333337</v>
      </c>
      <c r="G632" s="17" t="s">
        <v>92</v>
      </c>
      <c r="H632" s="117"/>
    </row>
    <row r="633" spans="1:8" ht="28.5" x14ac:dyDescent="0.25">
      <c r="A633" s="16" t="s">
        <v>1148</v>
      </c>
      <c r="B633" s="16" t="s">
        <v>1185</v>
      </c>
      <c r="C633" s="133" t="s">
        <v>1186</v>
      </c>
      <c r="D633" s="52">
        <v>2.5</v>
      </c>
      <c r="E633" s="74">
        <v>1813875</v>
      </c>
      <c r="F633" s="75">
        <v>72555</v>
      </c>
      <c r="G633" s="17" t="s">
        <v>6</v>
      </c>
      <c r="H633" s="117"/>
    </row>
    <row r="634" spans="1:8" ht="28.5" x14ac:dyDescent="0.25">
      <c r="A634" s="16" t="s">
        <v>1148</v>
      </c>
      <c r="B634" s="16" t="s">
        <v>1187</v>
      </c>
      <c r="C634" s="133" t="s">
        <v>1188</v>
      </c>
      <c r="D634" s="52">
        <v>1</v>
      </c>
      <c r="E634" s="74">
        <v>52711</v>
      </c>
      <c r="F634" s="75">
        <v>2635</v>
      </c>
      <c r="G634" s="17" t="s">
        <v>6</v>
      </c>
      <c r="H634" s="117"/>
    </row>
    <row r="635" spans="1:8" ht="28.5" x14ac:dyDescent="0.25">
      <c r="A635" s="16" t="s">
        <v>1148</v>
      </c>
      <c r="B635" s="16" t="s">
        <v>1189</v>
      </c>
      <c r="C635" s="133" t="s">
        <v>1190</v>
      </c>
      <c r="D635" s="52">
        <v>5</v>
      </c>
      <c r="E635" s="74">
        <v>72600</v>
      </c>
      <c r="F635" s="75">
        <v>1452</v>
      </c>
      <c r="G635" s="17" t="s">
        <v>6</v>
      </c>
      <c r="H635" s="118"/>
    </row>
    <row r="636" spans="1:8" ht="28.5" x14ac:dyDescent="0.25">
      <c r="A636" s="16" t="s">
        <v>1148</v>
      </c>
      <c r="B636" s="16" t="s">
        <v>1191</v>
      </c>
      <c r="C636" s="133" t="s">
        <v>1192</v>
      </c>
      <c r="D636" s="52">
        <v>5</v>
      </c>
      <c r="E636" s="74">
        <v>7979100</v>
      </c>
      <c r="F636" s="75">
        <v>79791</v>
      </c>
      <c r="G636" s="17" t="s">
        <v>6</v>
      </c>
      <c r="H636" s="118"/>
    </row>
    <row r="637" spans="1:8" x14ac:dyDescent="0.25">
      <c r="A637" s="16" t="s">
        <v>1148</v>
      </c>
      <c r="B637" s="16" t="s">
        <v>1193</v>
      </c>
      <c r="C637" s="133" t="s">
        <v>1194</v>
      </c>
      <c r="D637" s="52">
        <v>50</v>
      </c>
      <c r="E637" s="74">
        <v>615200</v>
      </c>
      <c r="F637" s="75">
        <v>12304</v>
      </c>
      <c r="G637" s="17" t="s">
        <v>6</v>
      </c>
      <c r="H637" s="118"/>
    </row>
    <row r="638" spans="1:8" x14ac:dyDescent="0.25">
      <c r="A638" s="16" t="s">
        <v>1148</v>
      </c>
      <c r="B638" s="16" t="s">
        <v>1193</v>
      </c>
      <c r="C638" s="133" t="s">
        <v>1195</v>
      </c>
      <c r="D638" s="52">
        <v>25</v>
      </c>
      <c r="E638" s="74">
        <v>5190</v>
      </c>
      <c r="F638" s="75">
        <v>206</v>
      </c>
      <c r="G638" s="17" t="s">
        <v>6</v>
      </c>
      <c r="H638" s="118"/>
    </row>
    <row r="639" spans="1:8" ht="28.5" x14ac:dyDescent="0.25">
      <c r="A639" s="16" t="s">
        <v>1148</v>
      </c>
      <c r="B639" s="16" t="s">
        <v>1193</v>
      </c>
      <c r="C639" s="133" t="s">
        <v>1196</v>
      </c>
      <c r="D639" s="52">
        <v>14</v>
      </c>
      <c r="E639" s="74">
        <v>454304</v>
      </c>
      <c r="F639" s="75">
        <v>33891</v>
      </c>
      <c r="G639" s="17" t="s">
        <v>6</v>
      </c>
      <c r="H639" s="117"/>
    </row>
    <row r="640" spans="1:8" ht="28.5" x14ac:dyDescent="0.25">
      <c r="A640" s="16" t="s">
        <v>1148</v>
      </c>
      <c r="B640" s="16" t="s">
        <v>1193</v>
      </c>
      <c r="C640" s="133" t="s">
        <v>1197</v>
      </c>
      <c r="D640" s="52">
        <v>7</v>
      </c>
      <c r="E640" s="74">
        <v>15937</v>
      </c>
      <c r="F640" s="75">
        <v>2276.7142857142858</v>
      </c>
      <c r="G640" s="17" t="s">
        <v>6</v>
      </c>
      <c r="H640" s="117"/>
    </row>
    <row r="641" spans="1:8" x14ac:dyDescent="0.25">
      <c r="A641" s="16" t="s">
        <v>1148</v>
      </c>
      <c r="B641" s="16" t="s">
        <v>1193</v>
      </c>
      <c r="C641" s="133" t="s">
        <v>1198</v>
      </c>
      <c r="D641" s="52">
        <v>5</v>
      </c>
      <c r="E641" s="74">
        <v>5</v>
      </c>
      <c r="F641" s="75">
        <v>1</v>
      </c>
      <c r="G641" s="17" t="s">
        <v>6</v>
      </c>
      <c r="H641" s="117"/>
    </row>
    <row r="642" spans="1:8" x14ac:dyDescent="0.25">
      <c r="A642" s="16" t="s">
        <v>1148</v>
      </c>
      <c r="B642" s="16" t="s">
        <v>1199</v>
      </c>
      <c r="C642" s="133" t="s">
        <v>1200</v>
      </c>
      <c r="D642" s="52">
        <v>250</v>
      </c>
      <c r="E642" s="186">
        <v>4674600.92</v>
      </c>
      <c r="F642" s="180">
        <v>62722</v>
      </c>
      <c r="G642" s="17" t="s">
        <v>6</v>
      </c>
      <c r="H642" s="117"/>
    </row>
    <row r="643" spans="1:8" x14ac:dyDescent="0.25">
      <c r="A643" s="16" t="s">
        <v>1148</v>
      </c>
      <c r="B643" s="16" t="s">
        <v>1199</v>
      </c>
      <c r="C643" s="133" t="s">
        <v>1201</v>
      </c>
      <c r="D643" s="52">
        <v>250</v>
      </c>
      <c r="E643" s="186"/>
      <c r="F643" s="180"/>
      <c r="G643" s="17" t="s">
        <v>6</v>
      </c>
      <c r="H643" s="117"/>
    </row>
    <row r="644" spans="1:8" x14ac:dyDescent="0.25">
      <c r="A644" s="16" t="s">
        <v>1148</v>
      </c>
      <c r="B644" s="16" t="s">
        <v>1199</v>
      </c>
      <c r="C644" s="133" t="s">
        <v>1202</v>
      </c>
      <c r="D644" s="52">
        <v>50</v>
      </c>
      <c r="E644" s="186"/>
      <c r="F644" s="180"/>
      <c r="G644" s="17" t="s">
        <v>6</v>
      </c>
      <c r="H644" s="117"/>
    </row>
    <row r="645" spans="1:8" x14ac:dyDescent="0.25">
      <c r="A645" s="16" t="s">
        <v>1148</v>
      </c>
      <c r="B645" s="16" t="s">
        <v>1199</v>
      </c>
      <c r="C645" s="133" t="s">
        <v>1203</v>
      </c>
      <c r="D645" s="52">
        <v>35</v>
      </c>
      <c r="E645" s="186"/>
      <c r="F645" s="180"/>
      <c r="G645" s="17" t="s">
        <v>6</v>
      </c>
      <c r="H645" s="117"/>
    </row>
    <row r="646" spans="1:8" x14ac:dyDescent="0.25">
      <c r="A646" s="16" t="s">
        <v>1148</v>
      </c>
      <c r="B646" s="16" t="s">
        <v>1204</v>
      </c>
      <c r="C646" s="133" t="s">
        <v>1206</v>
      </c>
      <c r="D646" s="52" t="s">
        <v>1205</v>
      </c>
      <c r="E646" s="74">
        <v>332107869.44999844</v>
      </c>
      <c r="F646" s="75">
        <v>562299</v>
      </c>
      <c r="G646" s="17" t="s">
        <v>92</v>
      </c>
      <c r="H646" s="117"/>
    </row>
    <row r="647" spans="1:8" ht="28.5" x14ac:dyDescent="0.25">
      <c r="A647" s="16" t="s">
        <v>1148</v>
      </c>
      <c r="B647" s="16" t="s">
        <v>1207</v>
      </c>
      <c r="C647" s="133" t="s">
        <v>1208</v>
      </c>
      <c r="D647" s="52" t="s">
        <v>1205</v>
      </c>
      <c r="E647" s="74">
        <v>138263073.53</v>
      </c>
      <c r="F647" s="75">
        <v>46909</v>
      </c>
      <c r="G647" s="17" t="s">
        <v>20</v>
      </c>
      <c r="H647" s="117"/>
    </row>
    <row r="648" spans="1:8" ht="28.5" x14ac:dyDescent="0.25">
      <c r="A648" s="16" t="s">
        <v>1148</v>
      </c>
      <c r="B648" s="16" t="s">
        <v>1209</v>
      </c>
      <c r="C648" s="133" t="s">
        <v>1211</v>
      </c>
      <c r="D648" s="52" t="s">
        <v>1210</v>
      </c>
      <c r="E648" s="74">
        <v>13268827.200000001</v>
      </c>
      <c r="F648" s="75">
        <v>63160</v>
      </c>
      <c r="G648" s="17" t="s">
        <v>92</v>
      </c>
      <c r="H648" s="117"/>
    </row>
    <row r="649" spans="1:8" x14ac:dyDescent="0.25">
      <c r="A649" s="16" t="s">
        <v>1148</v>
      </c>
      <c r="B649" s="16" t="s">
        <v>1212</v>
      </c>
      <c r="C649" s="133" t="s">
        <v>1214</v>
      </c>
      <c r="D649" s="52" t="s">
        <v>1213</v>
      </c>
      <c r="E649" s="74">
        <v>12164876.98</v>
      </c>
      <c r="F649" s="75">
        <v>38902</v>
      </c>
      <c r="G649" s="17" t="s">
        <v>20</v>
      </c>
      <c r="H649" s="117"/>
    </row>
    <row r="650" spans="1:8" ht="28.5" x14ac:dyDescent="0.25">
      <c r="A650" s="16" t="s">
        <v>1148</v>
      </c>
      <c r="B650" s="16" t="s">
        <v>1215</v>
      </c>
      <c r="C650" s="133" t="s">
        <v>1216</v>
      </c>
      <c r="D650" s="52" t="s">
        <v>1213</v>
      </c>
      <c r="E650" s="74">
        <v>4689381.4500000058</v>
      </c>
      <c r="F650" s="75">
        <v>13456</v>
      </c>
      <c r="G650" s="17" t="s">
        <v>20</v>
      </c>
      <c r="H650" s="117"/>
    </row>
    <row r="651" spans="1:8" x14ac:dyDescent="0.25">
      <c r="A651" s="16" t="s">
        <v>1148</v>
      </c>
      <c r="B651" s="16" t="s">
        <v>1217</v>
      </c>
      <c r="C651" s="133" t="s">
        <v>1218</v>
      </c>
      <c r="D651" s="52">
        <v>120</v>
      </c>
      <c r="E651" s="74">
        <v>63050606.56000001</v>
      </c>
      <c r="F651" s="75">
        <v>516489</v>
      </c>
      <c r="G651" s="17" t="s">
        <v>29</v>
      </c>
      <c r="H651" s="117"/>
    </row>
    <row r="652" spans="1:8" ht="28.5" x14ac:dyDescent="0.25">
      <c r="A652" s="16" t="s">
        <v>1148</v>
      </c>
      <c r="B652" s="16" t="s">
        <v>1219</v>
      </c>
      <c r="C652" s="133" t="s">
        <v>1220</v>
      </c>
      <c r="D652" s="52">
        <v>120</v>
      </c>
      <c r="E652" s="74">
        <v>50865516.869999997</v>
      </c>
      <c r="F652" s="75">
        <v>416878</v>
      </c>
      <c r="G652" s="17" t="s">
        <v>29</v>
      </c>
      <c r="H652" s="117"/>
    </row>
    <row r="653" spans="1:8" ht="28.5" x14ac:dyDescent="0.25">
      <c r="A653" s="16" t="s">
        <v>1148</v>
      </c>
      <c r="B653" s="16" t="s">
        <v>1221</v>
      </c>
      <c r="C653" s="133" t="s">
        <v>1222</v>
      </c>
      <c r="D653" s="52">
        <v>60</v>
      </c>
      <c r="E653" s="74">
        <v>9685269.4300000016</v>
      </c>
      <c r="F653" s="75">
        <v>161421.1571666667</v>
      </c>
      <c r="G653" s="17" t="s">
        <v>29</v>
      </c>
      <c r="H653" s="117"/>
    </row>
    <row r="654" spans="1:8" x14ac:dyDescent="0.25">
      <c r="A654" s="16" t="s">
        <v>1148</v>
      </c>
      <c r="B654" s="16" t="s">
        <v>1223</v>
      </c>
      <c r="C654" s="133" t="s">
        <v>1224</v>
      </c>
      <c r="D654" s="52">
        <v>120</v>
      </c>
      <c r="E654" s="74">
        <v>849104042.88999987</v>
      </c>
      <c r="F654" s="75">
        <v>7075867.0240833322</v>
      </c>
      <c r="G654" s="17" t="s">
        <v>29</v>
      </c>
      <c r="H654" s="117"/>
    </row>
    <row r="655" spans="1:8" x14ac:dyDescent="0.25">
      <c r="A655" s="16" t="s">
        <v>1148</v>
      </c>
      <c r="B655" s="16" t="s">
        <v>1225</v>
      </c>
      <c r="C655" s="133" t="s">
        <v>1226</v>
      </c>
      <c r="D655" s="52">
        <v>18</v>
      </c>
      <c r="E655" s="74">
        <v>744162.94</v>
      </c>
      <c r="F655" s="75">
        <v>41342.385555555549</v>
      </c>
      <c r="G655" s="17" t="s">
        <v>29</v>
      </c>
      <c r="H655" s="117"/>
    </row>
    <row r="656" spans="1:8" x14ac:dyDescent="0.25">
      <c r="A656" s="16" t="s">
        <v>1148</v>
      </c>
      <c r="B656" s="16" t="s">
        <v>1227</v>
      </c>
      <c r="C656" s="133" t="s">
        <v>1228</v>
      </c>
      <c r="D656" s="52">
        <v>60</v>
      </c>
      <c r="E656" s="74">
        <v>22696298.899999999</v>
      </c>
      <c r="F656" s="75">
        <v>378271.64833333332</v>
      </c>
      <c r="G656" s="17" t="s">
        <v>29</v>
      </c>
      <c r="H656" s="117"/>
    </row>
    <row r="657" spans="1:8" x14ac:dyDescent="0.25">
      <c r="A657" s="16" t="s">
        <v>1148</v>
      </c>
      <c r="B657" s="16" t="s">
        <v>1229</v>
      </c>
      <c r="C657" s="133" t="s">
        <v>1230</v>
      </c>
      <c r="D657" s="52">
        <v>42</v>
      </c>
      <c r="E657" s="74">
        <v>9257077.2800000031</v>
      </c>
      <c r="F657" s="75">
        <v>189721</v>
      </c>
      <c r="G657" s="17" t="s">
        <v>29</v>
      </c>
      <c r="H657" s="117"/>
    </row>
    <row r="658" spans="1:8" ht="28.5" x14ac:dyDescent="0.25">
      <c r="A658" s="16" t="s">
        <v>1148</v>
      </c>
      <c r="B658" s="16" t="s">
        <v>1231</v>
      </c>
      <c r="C658" s="133" t="s">
        <v>1232</v>
      </c>
      <c r="D658" s="52">
        <v>12</v>
      </c>
      <c r="E658" s="74">
        <v>6122.64</v>
      </c>
      <c r="F658" s="75">
        <v>357</v>
      </c>
      <c r="G658" s="17" t="s">
        <v>29</v>
      </c>
      <c r="H658" s="117"/>
    </row>
    <row r="659" spans="1:8" x14ac:dyDescent="0.25">
      <c r="A659" s="16" t="s">
        <v>1148</v>
      </c>
      <c r="B659" s="16" t="s">
        <v>1233</v>
      </c>
      <c r="C659" s="133" t="s">
        <v>1234</v>
      </c>
      <c r="D659" s="52">
        <v>21</v>
      </c>
      <c r="E659" s="74">
        <v>457191.32</v>
      </c>
      <c r="F659" s="75">
        <v>16649</v>
      </c>
      <c r="G659" s="17" t="s">
        <v>29</v>
      </c>
      <c r="H659" s="117"/>
    </row>
    <row r="660" spans="1:8" x14ac:dyDescent="0.25">
      <c r="A660" s="16" t="s">
        <v>1148</v>
      </c>
      <c r="B660" s="16" t="s">
        <v>1235</v>
      </c>
      <c r="C660" s="133" t="s">
        <v>1236</v>
      </c>
      <c r="D660" s="52">
        <v>23</v>
      </c>
      <c r="E660" s="74">
        <v>331557.5</v>
      </c>
      <c r="F660" s="75">
        <v>14415.54347826087</v>
      </c>
      <c r="G660" s="17" t="s">
        <v>92</v>
      </c>
      <c r="H660" s="117"/>
    </row>
    <row r="661" spans="1:8" x14ac:dyDescent="0.25">
      <c r="A661" s="16" t="s">
        <v>1148</v>
      </c>
      <c r="B661" s="16" t="s">
        <v>1237</v>
      </c>
      <c r="C661" s="133" t="s">
        <v>1238</v>
      </c>
      <c r="D661" s="52">
        <v>35</v>
      </c>
      <c r="E661" s="74">
        <v>8436412</v>
      </c>
      <c r="F661" s="75">
        <v>241082</v>
      </c>
      <c r="G661" s="17" t="s">
        <v>20</v>
      </c>
      <c r="H661" s="117"/>
    </row>
    <row r="662" spans="1:8" x14ac:dyDescent="0.25">
      <c r="A662" s="16" t="s">
        <v>1148</v>
      </c>
      <c r="B662" s="16" t="s">
        <v>1239</v>
      </c>
      <c r="C662" s="133" t="s">
        <v>1240</v>
      </c>
      <c r="D662" s="52">
        <v>275</v>
      </c>
      <c r="E662" s="74">
        <v>25838926</v>
      </c>
      <c r="F662" s="75">
        <v>127013</v>
      </c>
      <c r="G662" s="17" t="s">
        <v>213</v>
      </c>
      <c r="H662" s="117"/>
    </row>
    <row r="663" spans="1:8" x14ac:dyDescent="0.25">
      <c r="A663" s="16" t="s">
        <v>1148</v>
      </c>
      <c r="B663" s="16" t="s">
        <v>1241</v>
      </c>
      <c r="C663" s="133" t="s">
        <v>1242</v>
      </c>
      <c r="D663" s="52">
        <v>32</v>
      </c>
      <c r="E663" s="74">
        <v>103729921.21999998</v>
      </c>
      <c r="F663" s="75">
        <v>3241560.0381249995</v>
      </c>
      <c r="G663" s="17" t="s">
        <v>20</v>
      </c>
      <c r="H663" s="117"/>
    </row>
    <row r="664" spans="1:8" x14ac:dyDescent="0.25">
      <c r="A664" s="16" t="s">
        <v>1148</v>
      </c>
      <c r="B664" s="16" t="s">
        <v>1243</v>
      </c>
      <c r="C664" s="133" t="s">
        <v>1244</v>
      </c>
      <c r="D664" s="52">
        <v>27</v>
      </c>
      <c r="E664" s="74">
        <v>35875323.729999997</v>
      </c>
      <c r="F664" s="180">
        <v>1337558.9309918392</v>
      </c>
      <c r="G664" s="17" t="s">
        <v>20</v>
      </c>
      <c r="H664" s="117"/>
    </row>
    <row r="665" spans="1:8" ht="28.5" x14ac:dyDescent="0.25">
      <c r="A665" s="16" t="s">
        <v>1148</v>
      </c>
      <c r="B665" s="16" t="s">
        <v>1245</v>
      </c>
      <c r="C665" s="133" t="s">
        <v>1246</v>
      </c>
      <c r="D665" s="52">
        <v>59</v>
      </c>
      <c r="E665" s="74">
        <v>521751</v>
      </c>
      <c r="F665" s="180"/>
      <c r="G665" s="17" t="s">
        <v>20</v>
      </c>
      <c r="H665" s="117"/>
    </row>
    <row r="666" spans="1:8" x14ac:dyDescent="0.25">
      <c r="A666" s="16" t="s">
        <v>1148</v>
      </c>
      <c r="B666" s="16" t="s">
        <v>1247</v>
      </c>
      <c r="C666" s="133" t="s">
        <v>1248</v>
      </c>
      <c r="D666" s="52">
        <v>33</v>
      </c>
      <c r="E666" s="74">
        <v>319232.77</v>
      </c>
      <c r="F666" s="75">
        <v>17735.15388888889</v>
      </c>
      <c r="G666" s="17" t="s">
        <v>29</v>
      </c>
      <c r="H666" s="117"/>
    </row>
    <row r="667" spans="1:8" x14ac:dyDescent="0.25">
      <c r="A667" s="16" t="s">
        <v>1148</v>
      </c>
      <c r="B667" s="16" t="s">
        <v>1249</v>
      </c>
      <c r="C667" s="133" t="s">
        <v>1250</v>
      </c>
      <c r="D667" s="52">
        <v>15</v>
      </c>
      <c r="E667" s="74">
        <v>1969327.2299999993</v>
      </c>
      <c r="F667" s="77">
        <v>134971</v>
      </c>
      <c r="G667" s="17" t="s">
        <v>29</v>
      </c>
      <c r="H667" s="117"/>
    </row>
    <row r="668" spans="1:8" x14ac:dyDescent="0.25">
      <c r="A668" s="16" t="s">
        <v>1148</v>
      </c>
      <c r="B668" s="16" t="s">
        <v>1247</v>
      </c>
      <c r="C668" s="133" t="s">
        <v>1251</v>
      </c>
      <c r="D668" s="52">
        <v>20</v>
      </c>
      <c r="E668" s="74">
        <v>1099221.98</v>
      </c>
      <c r="F668" s="75">
        <v>54961.099000000002</v>
      </c>
      <c r="G668" s="17" t="s">
        <v>20</v>
      </c>
      <c r="H668" s="117"/>
    </row>
    <row r="669" spans="1:8" x14ac:dyDescent="0.25">
      <c r="A669" s="16" t="s">
        <v>1148</v>
      </c>
      <c r="B669" s="16" t="s">
        <v>1249</v>
      </c>
      <c r="C669" s="133" t="s">
        <v>1252</v>
      </c>
      <c r="D669" s="52">
        <v>38</v>
      </c>
      <c r="E669" s="74">
        <v>750697.97000000009</v>
      </c>
      <c r="F669" s="75">
        <v>42440</v>
      </c>
      <c r="G669" s="17" t="s">
        <v>20</v>
      </c>
      <c r="H669" s="119"/>
    </row>
    <row r="670" spans="1:8" x14ac:dyDescent="0.25">
      <c r="A670" s="16" t="s">
        <v>1148</v>
      </c>
      <c r="B670" s="16" t="s">
        <v>1253</v>
      </c>
      <c r="C670" s="133" t="s">
        <v>1254</v>
      </c>
      <c r="D670" s="52">
        <v>225</v>
      </c>
      <c r="E670" s="74">
        <v>214244.32</v>
      </c>
      <c r="F670" s="75">
        <v>952.19697777777776</v>
      </c>
      <c r="G670" s="17" t="s">
        <v>29</v>
      </c>
      <c r="H670" s="119"/>
    </row>
    <row r="671" spans="1:8" x14ac:dyDescent="0.25">
      <c r="A671" s="16" t="s">
        <v>1148</v>
      </c>
      <c r="B671" s="16" t="s">
        <v>1255</v>
      </c>
      <c r="C671" s="133" t="s">
        <v>1256</v>
      </c>
      <c r="D671" s="52">
        <v>48</v>
      </c>
      <c r="E671" s="74">
        <v>12104484.76</v>
      </c>
      <c r="F671" s="77">
        <v>302612.11900000001</v>
      </c>
      <c r="G671" s="17" t="s">
        <v>20</v>
      </c>
      <c r="H671" s="120"/>
    </row>
    <row r="672" spans="1:8" x14ac:dyDescent="0.25">
      <c r="A672" s="16" t="s">
        <v>1148</v>
      </c>
      <c r="B672" s="16" t="s">
        <v>1257</v>
      </c>
      <c r="C672" s="133" t="s">
        <v>1258</v>
      </c>
      <c r="D672" s="17">
        <v>72</v>
      </c>
      <c r="E672" s="74">
        <v>4062541.21</v>
      </c>
      <c r="F672" s="77">
        <v>126954.4128125</v>
      </c>
      <c r="G672" s="17" t="s">
        <v>20</v>
      </c>
      <c r="H672" s="120"/>
    </row>
    <row r="673" spans="1:8" ht="28.5" x14ac:dyDescent="0.25">
      <c r="A673" s="16" t="s">
        <v>1148</v>
      </c>
      <c r="B673" s="16" t="s">
        <v>1259</v>
      </c>
      <c r="C673" s="133" t="s">
        <v>1260</v>
      </c>
      <c r="D673" s="52">
        <v>20</v>
      </c>
      <c r="E673" s="74">
        <v>9289737.8100000005</v>
      </c>
      <c r="F673" s="75">
        <v>466950</v>
      </c>
      <c r="G673" s="17" t="s">
        <v>213</v>
      </c>
      <c r="H673" s="120"/>
    </row>
    <row r="674" spans="1:8" x14ac:dyDescent="0.25">
      <c r="A674" s="16" t="s">
        <v>1148</v>
      </c>
      <c r="B674" s="16" t="s">
        <v>1261</v>
      </c>
      <c r="C674" s="133" t="s">
        <v>1262</v>
      </c>
      <c r="D674" s="52">
        <v>12</v>
      </c>
      <c r="E674" s="74">
        <v>13572667.539999999</v>
      </c>
      <c r="F674" s="75">
        <v>1109978</v>
      </c>
      <c r="G674" s="17" t="s">
        <v>29</v>
      </c>
      <c r="H674" s="120"/>
    </row>
    <row r="675" spans="1:8" x14ac:dyDescent="0.25">
      <c r="A675" s="16" t="s">
        <v>1148</v>
      </c>
      <c r="B675" s="16" t="s">
        <v>1263</v>
      </c>
      <c r="C675" s="133" t="s">
        <v>1264</v>
      </c>
      <c r="D675" s="52">
        <v>12</v>
      </c>
      <c r="E675" s="74">
        <v>13759511.550000003</v>
      </c>
      <c r="F675" s="75">
        <v>1146625.9625000001</v>
      </c>
      <c r="G675" s="17" t="s">
        <v>29</v>
      </c>
      <c r="H675" s="120"/>
    </row>
    <row r="676" spans="1:8" ht="28.5" x14ac:dyDescent="0.25">
      <c r="A676" s="16" t="s">
        <v>1148</v>
      </c>
      <c r="B676" s="18" t="s">
        <v>1265</v>
      </c>
      <c r="C676" s="136" t="s">
        <v>1266</v>
      </c>
      <c r="D676" s="52">
        <v>276.64</v>
      </c>
      <c r="E676" s="181">
        <v>16915355.73</v>
      </c>
      <c r="F676" s="182">
        <v>915290.12468912662</v>
      </c>
      <c r="G676" s="17" t="s">
        <v>29</v>
      </c>
      <c r="H676" s="120"/>
    </row>
    <row r="677" spans="1:8" x14ac:dyDescent="0.25">
      <c r="A677" s="16" t="s">
        <v>1148</v>
      </c>
      <c r="B677" s="18" t="s">
        <v>1265</v>
      </c>
      <c r="C677" s="136" t="s">
        <v>1267</v>
      </c>
      <c r="D677" s="52">
        <v>300</v>
      </c>
      <c r="E677" s="181"/>
      <c r="F677" s="182"/>
      <c r="G677" s="17" t="s">
        <v>29</v>
      </c>
      <c r="H677" s="117"/>
    </row>
    <row r="678" spans="1:8" ht="42.75" x14ac:dyDescent="0.25">
      <c r="A678" s="16" t="s">
        <v>1148</v>
      </c>
      <c r="B678" s="18" t="s">
        <v>1268</v>
      </c>
      <c r="C678" s="136" t="s">
        <v>1269</v>
      </c>
      <c r="D678" s="52">
        <v>50</v>
      </c>
      <c r="E678" s="181"/>
      <c r="F678" s="182"/>
      <c r="G678" s="17" t="s">
        <v>29</v>
      </c>
      <c r="H678" s="117"/>
    </row>
    <row r="679" spans="1:8" ht="42.75" x14ac:dyDescent="0.25">
      <c r="A679" s="16" t="s">
        <v>1148</v>
      </c>
      <c r="B679" s="18" t="s">
        <v>1270</v>
      </c>
      <c r="C679" s="136" t="s">
        <v>1271</v>
      </c>
      <c r="D679" s="52">
        <v>50</v>
      </c>
      <c r="E679" s="181"/>
      <c r="F679" s="182"/>
      <c r="G679" s="17" t="s">
        <v>29</v>
      </c>
      <c r="H679" s="121"/>
    </row>
    <row r="680" spans="1:8" ht="42.75" x14ac:dyDescent="0.25">
      <c r="A680" s="16" t="s">
        <v>1148</v>
      </c>
      <c r="B680" s="18" t="s">
        <v>1272</v>
      </c>
      <c r="C680" s="136" t="s">
        <v>1273</v>
      </c>
      <c r="D680" s="52">
        <v>90</v>
      </c>
      <c r="E680" s="181"/>
      <c r="F680" s="182"/>
      <c r="G680" s="17" t="s">
        <v>29</v>
      </c>
      <c r="H680" s="121"/>
    </row>
    <row r="681" spans="1:8" ht="28.5" x14ac:dyDescent="0.25">
      <c r="A681" s="16" t="s">
        <v>1148</v>
      </c>
      <c r="B681" s="18" t="s">
        <v>1274</v>
      </c>
      <c r="C681" s="136" t="s">
        <v>1275</v>
      </c>
      <c r="D681" s="52">
        <v>125</v>
      </c>
      <c r="E681" s="181"/>
      <c r="F681" s="182"/>
      <c r="G681" s="17" t="s">
        <v>29</v>
      </c>
      <c r="H681" s="118"/>
    </row>
    <row r="682" spans="1:8" ht="28.5" x14ac:dyDescent="0.25">
      <c r="A682" s="16" t="s">
        <v>1148</v>
      </c>
      <c r="B682" s="18" t="s">
        <v>1276</v>
      </c>
      <c r="C682" s="136" t="s">
        <v>1277</v>
      </c>
      <c r="D682" s="52">
        <v>125</v>
      </c>
      <c r="E682" s="181"/>
      <c r="F682" s="182"/>
      <c r="G682" s="17" t="s">
        <v>29</v>
      </c>
      <c r="H682" s="117"/>
    </row>
    <row r="683" spans="1:8" ht="42.75" x14ac:dyDescent="0.25">
      <c r="A683" s="16" t="s">
        <v>1148</v>
      </c>
      <c r="B683" s="18" t="s">
        <v>1278</v>
      </c>
      <c r="C683" s="136" t="s">
        <v>1279</v>
      </c>
      <c r="D683" s="52">
        <v>15</v>
      </c>
      <c r="E683" s="181"/>
      <c r="F683" s="182"/>
      <c r="G683" s="17" t="s">
        <v>29</v>
      </c>
      <c r="H683" s="122"/>
    </row>
    <row r="684" spans="1:8" ht="105.75" customHeight="1" x14ac:dyDescent="0.25">
      <c r="A684" s="16" t="s">
        <v>1148</v>
      </c>
      <c r="B684" s="16" t="s">
        <v>1280</v>
      </c>
      <c r="C684" s="133" t="s">
        <v>1281</v>
      </c>
      <c r="D684" s="52">
        <v>5</v>
      </c>
      <c r="E684" s="181"/>
      <c r="F684" s="182"/>
      <c r="G684" s="17" t="s">
        <v>44</v>
      </c>
      <c r="H684" s="122"/>
    </row>
    <row r="685" spans="1:8" ht="28.5" x14ac:dyDescent="0.25">
      <c r="A685" s="16" t="s">
        <v>1148</v>
      </c>
      <c r="B685" s="16" t="s">
        <v>1280</v>
      </c>
      <c r="C685" s="133" t="s">
        <v>1282</v>
      </c>
      <c r="D685" s="52">
        <v>10</v>
      </c>
      <c r="E685" s="181"/>
      <c r="F685" s="182"/>
      <c r="G685" s="17" t="s">
        <v>44</v>
      </c>
      <c r="H685" s="122"/>
    </row>
    <row r="686" spans="1:8" x14ac:dyDescent="0.25">
      <c r="A686" s="16" t="s">
        <v>1148</v>
      </c>
      <c r="B686" s="16" t="s">
        <v>1280</v>
      </c>
      <c r="C686" s="133" t="s">
        <v>1283</v>
      </c>
      <c r="D686" s="52">
        <v>5</v>
      </c>
      <c r="E686" s="181"/>
      <c r="F686" s="182"/>
      <c r="G686" s="17" t="s">
        <v>61</v>
      </c>
      <c r="H686" s="122"/>
    </row>
    <row r="687" spans="1:8" ht="28.5" x14ac:dyDescent="0.25">
      <c r="A687" s="16" t="s">
        <v>1148</v>
      </c>
      <c r="B687" s="16" t="s">
        <v>1280</v>
      </c>
      <c r="C687" s="133" t="s">
        <v>1284</v>
      </c>
      <c r="D687" s="52">
        <v>2</v>
      </c>
      <c r="E687" s="181"/>
      <c r="F687" s="182"/>
      <c r="G687" s="17" t="s">
        <v>61</v>
      </c>
      <c r="H687" s="122"/>
    </row>
    <row r="688" spans="1:8" ht="28.5" x14ac:dyDescent="0.25">
      <c r="A688" s="16" t="s">
        <v>1148</v>
      </c>
      <c r="B688" s="16" t="s">
        <v>1285</v>
      </c>
      <c r="C688" s="133" t="s">
        <v>1286</v>
      </c>
      <c r="D688" s="52" t="s">
        <v>32</v>
      </c>
      <c r="E688" s="74">
        <v>52532475.780099981</v>
      </c>
      <c r="F688" s="77" t="s">
        <v>61</v>
      </c>
      <c r="G688" s="17" t="s">
        <v>213</v>
      </c>
      <c r="H688" s="122"/>
    </row>
    <row r="689" spans="1:8" ht="28.5" x14ac:dyDescent="0.25">
      <c r="A689" s="16" t="s">
        <v>1148</v>
      </c>
      <c r="B689" s="16" t="s">
        <v>1287</v>
      </c>
      <c r="C689" s="136" t="s">
        <v>1289</v>
      </c>
      <c r="D689" s="52" t="s">
        <v>1288</v>
      </c>
      <c r="E689" s="74">
        <v>572220</v>
      </c>
      <c r="F689" s="19">
        <v>3179</v>
      </c>
      <c r="G689" s="17" t="s">
        <v>40</v>
      </c>
      <c r="H689" s="122"/>
    </row>
    <row r="690" spans="1:8" x14ac:dyDescent="0.25">
      <c r="A690" s="16" t="s">
        <v>1148</v>
      </c>
      <c r="B690" s="16" t="s">
        <v>1290</v>
      </c>
      <c r="C690" s="16" t="s">
        <v>1291</v>
      </c>
      <c r="D690" s="52">
        <v>35</v>
      </c>
      <c r="E690" s="74">
        <v>4592539.04</v>
      </c>
      <c r="F690" s="78">
        <v>188974.18329801725</v>
      </c>
      <c r="G690" s="17" t="s">
        <v>92</v>
      </c>
      <c r="H690" s="122"/>
    </row>
    <row r="691" spans="1:8" ht="128.25" x14ac:dyDescent="0.25">
      <c r="A691" s="16" t="s">
        <v>1148</v>
      </c>
      <c r="B691" s="16" t="s">
        <v>1292</v>
      </c>
      <c r="C691" s="16" t="s">
        <v>1294</v>
      </c>
      <c r="D691" s="52" t="s">
        <v>1293</v>
      </c>
      <c r="E691" s="74">
        <v>2331134.5099999998</v>
      </c>
      <c r="F691" s="19">
        <v>1142</v>
      </c>
      <c r="G691" s="17" t="s">
        <v>213</v>
      </c>
      <c r="H691" s="122"/>
    </row>
    <row r="692" spans="1:8" ht="71.25" x14ac:dyDescent="0.25">
      <c r="A692" s="16" t="s">
        <v>1148</v>
      </c>
      <c r="B692" s="16" t="s">
        <v>1295</v>
      </c>
      <c r="C692" s="16" t="s">
        <v>1297</v>
      </c>
      <c r="D692" s="52" t="s">
        <v>1296</v>
      </c>
      <c r="E692" s="74">
        <v>2711130.66</v>
      </c>
      <c r="F692" s="19">
        <v>2438</v>
      </c>
      <c r="G692" s="17" t="s">
        <v>213</v>
      </c>
      <c r="H692" s="101"/>
    </row>
    <row r="693" spans="1:8" ht="71.25" x14ac:dyDescent="0.3">
      <c r="A693" s="16" t="s">
        <v>1148</v>
      </c>
      <c r="B693" s="16" t="s">
        <v>1298</v>
      </c>
      <c r="C693" s="16" t="s">
        <v>1300</v>
      </c>
      <c r="D693" s="52" t="s">
        <v>1299</v>
      </c>
      <c r="E693" s="74">
        <v>115630</v>
      </c>
      <c r="F693" s="19">
        <v>504</v>
      </c>
      <c r="G693" s="17" t="s">
        <v>213</v>
      </c>
      <c r="H693" s="123"/>
    </row>
    <row r="694" spans="1:8" ht="85.5" x14ac:dyDescent="0.3">
      <c r="A694" s="16" t="s">
        <v>1148</v>
      </c>
      <c r="B694" s="16" t="s">
        <v>1301</v>
      </c>
      <c r="C694" s="80" t="s">
        <v>1302</v>
      </c>
      <c r="D694" s="52">
        <v>4.24</v>
      </c>
      <c r="E694" s="74">
        <v>51561886.050000004</v>
      </c>
      <c r="F694" s="19">
        <v>12156291</v>
      </c>
      <c r="G694" s="17" t="s">
        <v>213</v>
      </c>
      <c r="H694" s="124"/>
    </row>
    <row r="695" spans="1:8" ht="99.75" x14ac:dyDescent="0.3">
      <c r="A695" s="16" t="s">
        <v>1148</v>
      </c>
      <c r="B695" s="16" t="s">
        <v>1303</v>
      </c>
      <c r="C695" s="16" t="s">
        <v>1305</v>
      </c>
      <c r="D695" s="52" t="s">
        <v>1304</v>
      </c>
      <c r="E695" s="74">
        <v>187040.76000000007</v>
      </c>
      <c r="F695" s="19" t="s">
        <v>61</v>
      </c>
      <c r="G695" s="17" t="s">
        <v>61</v>
      </c>
      <c r="H695" s="124"/>
    </row>
    <row r="696" spans="1:8" ht="199.5" x14ac:dyDescent="0.3">
      <c r="A696" s="16" t="s">
        <v>1148</v>
      </c>
      <c r="B696" s="16" t="s">
        <v>1306</v>
      </c>
      <c r="C696" s="16" t="s">
        <v>1308</v>
      </c>
      <c r="D696" s="52" t="s">
        <v>1307</v>
      </c>
      <c r="E696" s="74">
        <v>1698886.57</v>
      </c>
      <c r="F696" s="19">
        <v>721</v>
      </c>
      <c r="G696" s="17" t="s">
        <v>213</v>
      </c>
      <c r="H696" s="123"/>
    </row>
    <row r="697" spans="1:8" ht="42.75" x14ac:dyDescent="0.3">
      <c r="A697" s="16" t="s">
        <v>1148</v>
      </c>
      <c r="B697" s="16" t="s">
        <v>1309</v>
      </c>
      <c r="C697" s="16" t="s">
        <v>1310</v>
      </c>
      <c r="D697" s="74">
        <v>275</v>
      </c>
      <c r="E697" s="74">
        <v>288250</v>
      </c>
      <c r="F697" s="19">
        <v>1309</v>
      </c>
      <c r="G697" s="17" t="s">
        <v>213</v>
      </c>
      <c r="H697" s="123"/>
    </row>
    <row r="698" spans="1:8" ht="256.5" x14ac:dyDescent="0.3">
      <c r="A698" s="16" t="s">
        <v>1148</v>
      </c>
      <c r="B698" s="16" t="s">
        <v>1311</v>
      </c>
      <c r="C698" s="16" t="s">
        <v>1313</v>
      </c>
      <c r="D698" s="52" t="s">
        <v>1312</v>
      </c>
      <c r="E698" s="74">
        <v>11000</v>
      </c>
      <c r="F698" s="19" t="s">
        <v>61</v>
      </c>
      <c r="G698" s="17" t="s">
        <v>213</v>
      </c>
      <c r="H698" s="110"/>
    </row>
    <row r="699" spans="1:8" ht="142.5" x14ac:dyDescent="0.3">
      <c r="A699" s="16" t="s">
        <v>1314</v>
      </c>
      <c r="B699" s="3" t="s">
        <v>1315</v>
      </c>
      <c r="C699" s="16" t="s">
        <v>1318</v>
      </c>
      <c r="D699" s="59" t="s">
        <v>1316</v>
      </c>
      <c r="E699" s="29">
        <v>92625</v>
      </c>
      <c r="F699" s="30" t="s">
        <v>1317</v>
      </c>
      <c r="G699" s="16" t="s">
        <v>44</v>
      </c>
      <c r="H699" s="110"/>
    </row>
    <row r="700" spans="1:8" ht="45.75" customHeight="1" x14ac:dyDescent="0.3">
      <c r="A700" s="16" t="s">
        <v>1319</v>
      </c>
      <c r="B700" s="3" t="s">
        <v>1320</v>
      </c>
      <c r="C700" s="60" t="s">
        <v>2219</v>
      </c>
      <c r="D700" s="23">
        <v>18.420698232710187</v>
      </c>
      <c r="E700" s="23">
        <v>360640.43000000005</v>
      </c>
      <c r="F700" s="79">
        <v>19578</v>
      </c>
      <c r="G700" s="3" t="s">
        <v>213</v>
      </c>
      <c r="H700" s="110"/>
    </row>
    <row r="701" spans="1:8" ht="57" x14ac:dyDescent="0.3">
      <c r="A701" s="16" t="s">
        <v>1319</v>
      </c>
      <c r="B701" s="3" t="s">
        <v>1321</v>
      </c>
      <c r="C701" s="60" t="s">
        <v>2220</v>
      </c>
      <c r="D701" s="23">
        <v>17.773914469242495</v>
      </c>
      <c r="E701" s="23">
        <v>921417.50000000012</v>
      </c>
      <c r="F701" s="79">
        <v>51841</v>
      </c>
      <c r="G701" s="3" t="s">
        <v>213</v>
      </c>
      <c r="H701" s="110"/>
    </row>
    <row r="702" spans="1:8" ht="57" x14ac:dyDescent="0.25">
      <c r="A702" s="16" t="s">
        <v>1319</v>
      </c>
      <c r="B702" s="3" t="s">
        <v>1322</v>
      </c>
      <c r="C702" s="60" t="s">
        <v>2218</v>
      </c>
      <c r="D702" s="23">
        <v>8.4660293210261823</v>
      </c>
      <c r="E702" s="23">
        <v>4747393.67</v>
      </c>
      <c r="F702" s="79">
        <v>560758</v>
      </c>
      <c r="G702" s="3" t="s">
        <v>213</v>
      </c>
      <c r="H702" s="125"/>
    </row>
    <row r="703" spans="1:8" ht="57" x14ac:dyDescent="0.25">
      <c r="A703" s="16" t="s">
        <v>1319</v>
      </c>
      <c r="B703" s="3" t="s">
        <v>1323</v>
      </c>
      <c r="C703" s="60" t="s">
        <v>2221</v>
      </c>
      <c r="D703" s="23">
        <v>11.585632200487266</v>
      </c>
      <c r="E703" s="23">
        <v>4417729</v>
      </c>
      <c r="F703" s="79">
        <v>381311</v>
      </c>
      <c r="G703" s="3" t="s">
        <v>213</v>
      </c>
      <c r="H703" s="125"/>
    </row>
    <row r="704" spans="1:8" ht="57" x14ac:dyDescent="0.25">
      <c r="A704" s="16" t="s">
        <v>1319</v>
      </c>
      <c r="B704" s="3" t="s">
        <v>1324</v>
      </c>
      <c r="C704" s="60" t="s">
        <v>2222</v>
      </c>
      <c r="D704" s="23">
        <v>14.769038200519379</v>
      </c>
      <c r="E704" s="23">
        <v>1882446.8399999996</v>
      </c>
      <c r="F704" s="79">
        <v>127459</v>
      </c>
      <c r="G704" s="3" t="s">
        <v>213</v>
      </c>
      <c r="H704" s="125"/>
    </row>
    <row r="705" spans="1:8" x14ac:dyDescent="0.25">
      <c r="A705" s="16" t="s">
        <v>1325</v>
      </c>
      <c r="B705" s="16" t="s">
        <v>1326</v>
      </c>
      <c r="C705" s="128" t="s">
        <v>1328</v>
      </c>
      <c r="D705" s="3" t="s">
        <v>676</v>
      </c>
      <c r="E705" s="3" t="s">
        <v>1327</v>
      </c>
      <c r="F705" s="5">
        <v>12</v>
      </c>
      <c r="G705" s="3" t="s">
        <v>61</v>
      </c>
      <c r="H705" s="125"/>
    </row>
    <row r="706" spans="1:8" x14ac:dyDescent="0.25">
      <c r="A706" s="16" t="s">
        <v>1325</v>
      </c>
      <c r="B706" s="16" t="s">
        <v>1326</v>
      </c>
      <c r="C706" s="128" t="s">
        <v>1329</v>
      </c>
      <c r="D706" s="3" t="s">
        <v>676</v>
      </c>
      <c r="E706" s="3" t="s">
        <v>1327</v>
      </c>
      <c r="F706" s="5">
        <v>12</v>
      </c>
      <c r="G706" s="3" t="s">
        <v>61</v>
      </c>
      <c r="H706" s="125"/>
    </row>
    <row r="707" spans="1:8" x14ac:dyDescent="0.25">
      <c r="A707" s="16" t="s">
        <v>1325</v>
      </c>
      <c r="B707" s="16" t="s">
        <v>1330</v>
      </c>
      <c r="C707" s="128" t="s">
        <v>1331</v>
      </c>
      <c r="D707" s="3" t="s">
        <v>676</v>
      </c>
      <c r="E707" s="3" t="s">
        <v>1327</v>
      </c>
      <c r="F707" s="5">
        <v>12</v>
      </c>
      <c r="G707" s="3" t="s">
        <v>61</v>
      </c>
      <c r="H707" s="125"/>
    </row>
    <row r="708" spans="1:8" x14ac:dyDescent="0.25">
      <c r="A708" s="16" t="s">
        <v>1325</v>
      </c>
      <c r="B708" s="16" t="s">
        <v>1330</v>
      </c>
      <c r="C708" s="128" t="s">
        <v>1332</v>
      </c>
      <c r="D708" s="3" t="s">
        <v>676</v>
      </c>
      <c r="E708" s="3" t="s">
        <v>1327</v>
      </c>
      <c r="F708" s="5">
        <v>12</v>
      </c>
      <c r="G708" s="3" t="s">
        <v>61</v>
      </c>
      <c r="H708" s="125"/>
    </row>
    <row r="709" spans="1:8" x14ac:dyDescent="0.25">
      <c r="A709" s="16" t="s">
        <v>1333</v>
      </c>
      <c r="B709" s="80" t="s">
        <v>1334</v>
      </c>
      <c r="C709" s="80" t="s">
        <v>1335</v>
      </c>
      <c r="D709" s="80" t="s">
        <v>32</v>
      </c>
      <c r="E709" s="81">
        <v>4148207</v>
      </c>
      <c r="F709" s="82">
        <v>884837</v>
      </c>
      <c r="G709" s="16" t="s">
        <v>213</v>
      </c>
      <c r="H709" s="101"/>
    </row>
    <row r="710" spans="1:8" ht="16.5" x14ac:dyDescent="0.3">
      <c r="A710" s="16" t="s">
        <v>1333</v>
      </c>
      <c r="B710" s="80" t="s">
        <v>1336</v>
      </c>
      <c r="C710" s="80" t="s">
        <v>1337</v>
      </c>
      <c r="D710" s="80" t="s">
        <v>32</v>
      </c>
      <c r="E710" s="81">
        <v>1171841</v>
      </c>
      <c r="F710" s="82">
        <v>155084</v>
      </c>
      <c r="G710" s="16" t="s">
        <v>92</v>
      </c>
      <c r="H710" s="110"/>
    </row>
    <row r="711" spans="1:8" ht="28.5" x14ac:dyDescent="0.3">
      <c r="A711" s="16" t="s">
        <v>1333</v>
      </c>
      <c r="B711" s="80" t="s">
        <v>1338</v>
      </c>
      <c r="C711" s="80" t="s">
        <v>1339</v>
      </c>
      <c r="D711" s="80" t="s">
        <v>32</v>
      </c>
      <c r="E711" s="81">
        <v>1758310</v>
      </c>
      <c r="F711" s="82">
        <v>165770</v>
      </c>
      <c r="G711" s="16" t="s">
        <v>890</v>
      </c>
      <c r="H711" s="110"/>
    </row>
    <row r="712" spans="1:8" ht="28.5" x14ac:dyDescent="0.3">
      <c r="A712" s="16" t="s">
        <v>1333</v>
      </c>
      <c r="B712" s="80" t="s">
        <v>1340</v>
      </c>
      <c r="C712" s="80" t="s">
        <v>1341</v>
      </c>
      <c r="D712" s="80" t="s">
        <v>32</v>
      </c>
      <c r="E712" s="81">
        <v>1169424</v>
      </c>
      <c r="F712" s="82">
        <v>22381</v>
      </c>
      <c r="G712" s="16" t="s">
        <v>890</v>
      </c>
      <c r="H712" s="110"/>
    </row>
    <row r="713" spans="1:8" ht="16.5" x14ac:dyDescent="0.3">
      <c r="A713" s="16" t="s">
        <v>1333</v>
      </c>
      <c r="B713" s="80" t="s">
        <v>1342</v>
      </c>
      <c r="C713" s="80" t="s">
        <v>1343</v>
      </c>
      <c r="D713" s="80" t="s">
        <v>32</v>
      </c>
      <c r="E713" s="81">
        <v>1360371</v>
      </c>
      <c r="F713" s="82">
        <v>187604</v>
      </c>
      <c r="G713" s="16" t="s">
        <v>213</v>
      </c>
      <c r="H713" s="110"/>
    </row>
    <row r="714" spans="1:8" ht="71.25" x14ac:dyDescent="0.3">
      <c r="A714" s="16" t="s">
        <v>1333</v>
      </c>
      <c r="B714" s="80" t="s">
        <v>1344</v>
      </c>
      <c r="C714" s="80" t="s">
        <v>1346</v>
      </c>
      <c r="D714" s="80" t="s">
        <v>1345</v>
      </c>
      <c r="E714" s="81">
        <f>25000+20000</f>
        <v>45000</v>
      </c>
      <c r="F714" s="82">
        <v>8</v>
      </c>
      <c r="G714" s="16" t="s">
        <v>213</v>
      </c>
      <c r="H714" s="110"/>
    </row>
    <row r="715" spans="1:8" ht="16.5" x14ac:dyDescent="0.3">
      <c r="A715" s="16" t="s">
        <v>1333</v>
      </c>
      <c r="B715" s="80" t="s">
        <v>1347</v>
      </c>
      <c r="C715" s="80" t="s">
        <v>1348</v>
      </c>
      <c r="D715" s="80" t="s">
        <v>32</v>
      </c>
      <c r="E715" s="81">
        <v>1794287</v>
      </c>
      <c r="F715" s="82">
        <v>14564</v>
      </c>
      <c r="G715" s="16" t="s">
        <v>213</v>
      </c>
      <c r="H715" s="110"/>
    </row>
    <row r="716" spans="1:8" ht="28.5" x14ac:dyDescent="0.3">
      <c r="A716" s="16" t="s">
        <v>1333</v>
      </c>
      <c r="B716" s="80" t="s">
        <v>1349</v>
      </c>
      <c r="C716" s="80" t="s">
        <v>1350</v>
      </c>
      <c r="D716" s="80" t="s">
        <v>61</v>
      </c>
      <c r="E716" s="81">
        <v>3189104</v>
      </c>
      <c r="F716" s="26" t="s">
        <v>61</v>
      </c>
      <c r="G716" s="16" t="s">
        <v>890</v>
      </c>
      <c r="H716" s="110"/>
    </row>
    <row r="717" spans="1:8" ht="16.5" x14ac:dyDescent="0.3">
      <c r="A717" s="16" t="s">
        <v>1351</v>
      </c>
      <c r="B717" s="3" t="s">
        <v>1352</v>
      </c>
      <c r="C717" s="83" t="s">
        <v>1353</v>
      </c>
      <c r="D717" s="72" t="s">
        <v>61</v>
      </c>
      <c r="E717" s="72">
        <v>4608814.43</v>
      </c>
      <c r="F717" s="30">
        <v>282</v>
      </c>
      <c r="G717" s="83" t="s">
        <v>61</v>
      </c>
      <c r="H717" s="110"/>
    </row>
    <row r="718" spans="1:8" ht="16.5" x14ac:dyDescent="0.3">
      <c r="A718" s="16" t="s">
        <v>1351</v>
      </c>
      <c r="B718" s="3" t="s">
        <v>1354</v>
      </c>
      <c r="C718" s="83" t="s">
        <v>1355</v>
      </c>
      <c r="D718" s="72">
        <v>4980</v>
      </c>
      <c r="E718" s="72">
        <v>135649.91</v>
      </c>
      <c r="F718" s="30">
        <v>36</v>
      </c>
      <c r="G718" s="83" t="s">
        <v>61</v>
      </c>
      <c r="H718" s="110"/>
    </row>
    <row r="719" spans="1:8" ht="16.5" x14ac:dyDescent="0.3">
      <c r="A719" s="16" t="s">
        <v>1351</v>
      </c>
      <c r="B719" s="3" t="s">
        <v>1354</v>
      </c>
      <c r="C719" s="83" t="s">
        <v>1356</v>
      </c>
      <c r="D719" s="72">
        <v>1560</v>
      </c>
      <c r="E719" s="72">
        <v>20009</v>
      </c>
      <c r="F719" s="30">
        <v>16</v>
      </c>
      <c r="G719" s="83" t="s">
        <v>61</v>
      </c>
      <c r="H719" s="110"/>
    </row>
    <row r="720" spans="1:8" ht="16.5" x14ac:dyDescent="0.3">
      <c r="A720" s="16" t="s">
        <v>1351</v>
      </c>
      <c r="B720" s="3" t="s">
        <v>1357</v>
      </c>
      <c r="C720" s="83" t="s">
        <v>1358</v>
      </c>
      <c r="D720" s="72">
        <v>30</v>
      </c>
      <c r="E720" s="72">
        <v>2580</v>
      </c>
      <c r="F720" s="30">
        <v>86</v>
      </c>
      <c r="G720" s="83" t="s">
        <v>61</v>
      </c>
      <c r="H720" s="110"/>
    </row>
    <row r="721" spans="1:8" ht="16.5" x14ac:dyDescent="0.3">
      <c r="A721" s="16" t="s">
        <v>1351</v>
      </c>
      <c r="B721" s="3" t="s">
        <v>1359</v>
      </c>
      <c r="C721" s="83" t="s">
        <v>1355</v>
      </c>
      <c r="D721" s="72">
        <v>4980</v>
      </c>
      <c r="E721" s="72">
        <v>400406</v>
      </c>
      <c r="F721" s="30">
        <v>84</v>
      </c>
      <c r="G721" s="83" t="s">
        <v>61</v>
      </c>
      <c r="H721" s="110"/>
    </row>
    <row r="722" spans="1:8" ht="16.5" x14ac:dyDescent="0.3">
      <c r="A722" s="16" t="s">
        <v>1351</v>
      </c>
      <c r="B722" s="3" t="s">
        <v>1359</v>
      </c>
      <c r="C722" s="83" t="s">
        <v>1356</v>
      </c>
      <c r="D722" s="72">
        <v>1560</v>
      </c>
      <c r="E722" s="72">
        <v>269080</v>
      </c>
      <c r="F722" s="30">
        <v>121</v>
      </c>
      <c r="G722" s="83" t="s">
        <v>61</v>
      </c>
      <c r="H722" s="110"/>
    </row>
    <row r="723" spans="1:8" ht="16.5" x14ac:dyDescent="0.3">
      <c r="A723" s="16" t="s">
        <v>1351</v>
      </c>
      <c r="B723" s="3" t="s">
        <v>1360</v>
      </c>
      <c r="C723" s="83" t="s">
        <v>1362</v>
      </c>
      <c r="D723" s="23" t="s">
        <v>1361</v>
      </c>
      <c r="E723" s="72">
        <v>44425</v>
      </c>
      <c r="F723" s="30">
        <v>187</v>
      </c>
      <c r="G723" s="83" t="s">
        <v>61</v>
      </c>
      <c r="H723" s="110"/>
    </row>
    <row r="724" spans="1:8" ht="16.5" x14ac:dyDescent="0.3">
      <c r="A724" s="16" t="s">
        <v>1351</v>
      </c>
      <c r="B724" s="3" t="s">
        <v>1363</v>
      </c>
      <c r="C724" s="83" t="s">
        <v>1364</v>
      </c>
      <c r="D724" s="23" t="s">
        <v>61</v>
      </c>
      <c r="E724" s="72">
        <v>7182.39</v>
      </c>
      <c r="F724" s="30" t="s">
        <v>61</v>
      </c>
      <c r="G724" s="83" t="s">
        <v>61</v>
      </c>
      <c r="H724" s="110"/>
    </row>
    <row r="725" spans="1:8" ht="16.5" x14ac:dyDescent="0.3">
      <c r="A725" s="16" t="s">
        <v>1351</v>
      </c>
      <c r="B725" s="3" t="s">
        <v>1365</v>
      </c>
      <c r="C725" s="83" t="s">
        <v>1366</v>
      </c>
      <c r="D725" s="23" t="s">
        <v>61</v>
      </c>
      <c r="E725" s="72">
        <v>2284.19</v>
      </c>
      <c r="F725" s="30" t="s">
        <v>61</v>
      </c>
      <c r="G725" s="83" t="s">
        <v>61</v>
      </c>
      <c r="H725" s="110"/>
    </row>
    <row r="726" spans="1:8" ht="28.5" x14ac:dyDescent="0.3">
      <c r="A726" s="16" t="s">
        <v>1367</v>
      </c>
      <c r="B726" s="84" t="s">
        <v>1368</v>
      </c>
      <c r="C726" s="84" t="s">
        <v>1370</v>
      </c>
      <c r="D726" s="85">
        <v>190</v>
      </c>
      <c r="E726" s="29">
        <v>760</v>
      </c>
      <c r="F726" s="86">
        <v>4</v>
      </c>
      <c r="G726" s="3" t="s">
        <v>1369</v>
      </c>
      <c r="H726" s="110"/>
    </row>
    <row r="727" spans="1:8" ht="28.5" x14ac:dyDescent="0.3">
      <c r="A727" s="16" t="s">
        <v>1367</v>
      </c>
      <c r="B727" s="84" t="s">
        <v>1371</v>
      </c>
      <c r="C727" s="84" t="s">
        <v>1372</v>
      </c>
      <c r="D727" s="85">
        <v>190</v>
      </c>
      <c r="E727" s="29">
        <v>0</v>
      </c>
      <c r="F727" s="86">
        <v>0</v>
      </c>
      <c r="G727" s="3" t="s">
        <v>1369</v>
      </c>
      <c r="H727" s="110"/>
    </row>
    <row r="728" spans="1:8" ht="28.5" x14ac:dyDescent="0.3">
      <c r="A728" s="16" t="s">
        <v>1367</v>
      </c>
      <c r="B728" s="84" t="s">
        <v>1373</v>
      </c>
      <c r="C728" s="84" t="s">
        <v>1374</v>
      </c>
      <c r="D728" s="85">
        <v>190</v>
      </c>
      <c r="E728" s="29">
        <v>11210</v>
      </c>
      <c r="F728" s="86">
        <v>59</v>
      </c>
      <c r="G728" s="3" t="s">
        <v>1369</v>
      </c>
      <c r="H728" s="110"/>
    </row>
    <row r="729" spans="1:8" ht="28.5" x14ac:dyDescent="0.3">
      <c r="A729" s="16" t="s">
        <v>1367</v>
      </c>
      <c r="B729" s="84" t="s">
        <v>1375</v>
      </c>
      <c r="C729" s="84" t="s">
        <v>1376</v>
      </c>
      <c r="D729" s="85">
        <v>290</v>
      </c>
      <c r="E729" s="29">
        <v>24360</v>
      </c>
      <c r="F729" s="86">
        <v>84</v>
      </c>
      <c r="G729" s="3" t="s">
        <v>1369</v>
      </c>
      <c r="H729" s="110"/>
    </row>
    <row r="730" spans="1:8" ht="28.5" x14ac:dyDescent="0.3">
      <c r="A730" s="16" t="s">
        <v>1367</v>
      </c>
      <c r="B730" s="84" t="s">
        <v>1377</v>
      </c>
      <c r="C730" s="84" t="s">
        <v>1378</v>
      </c>
      <c r="D730" s="85">
        <v>290</v>
      </c>
      <c r="E730" s="29">
        <v>4930</v>
      </c>
      <c r="F730" s="86">
        <v>17</v>
      </c>
      <c r="G730" s="3" t="s">
        <v>1369</v>
      </c>
      <c r="H730" s="110"/>
    </row>
    <row r="731" spans="1:8" ht="28.5" x14ac:dyDescent="0.3">
      <c r="A731" s="16" t="s">
        <v>1367</v>
      </c>
      <c r="B731" s="84" t="s">
        <v>1379</v>
      </c>
      <c r="C731" s="84" t="s">
        <v>1380</v>
      </c>
      <c r="D731" s="85">
        <v>190</v>
      </c>
      <c r="E731" s="29">
        <v>12160</v>
      </c>
      <c r="F731" s="86">
        <v>64</v>
      </c>
      <c r="G731" s="3" t="s">
        <v>1369</v>
      </c>
      <c r="H731" s="110"/>
    </row>
    <row r="732" spans="1:8" ht="28.5" x14ac:dyDescent="0.3">
      <c r="A732" s="16" t="s">
        <v>1367</v>
      </c>
      <c r="B732" s="84" t="s">
        <v>1381</v>
      </c>
      <c r="C732" s="84" t="s">
        <v>1382</v>
      </c>
      <c r="D732" s="85">
        <v>190</v>
      </c>
      <c r="E732" s="29">
        <v>580</v>
      </c>
      <c r="F732" s="86">
        <v>3</v>
      </c>
      <c r="G732" s="3" t="s">
        <v>1369</v>
      </c>
      <c r="H732" s="110"/>
    </row>
    <row r="733" spans="1:8" ht="28.5" x14ac:dyDescent="0.3">
      <c r="A733" s="16" t="s">
        <v>1367</v>
      </c>
      <c r="B733" s="84" t="s">
        <v>1383</v>
      </c>
      <c r="C733" s="84" t="s">
        <v>1384</v>
      </c>
      <c r="D733" s="85">
        <v>750</v>
      </c>
      <c r="E733" s="29">
        <v>145500</v>
      </c>
      <c r="F733" s="86">
        <v>194</v>
      </c>
      <c r="G733" s="3" t="s">
        <v>1369</v>
      </c>
      <c r="H733" s="110"/>
    </row>
    <row r="734" spans="1:8" ht="28.5" x14ac:dyDescent="0.3">
      <c r="A734" s="16" t="s">
        <v>1367</v>
      </c>
      <c r="B734" s="84" t="s">
        <v>1385</v>
      </c>
      <c r="C734" s="84" t="s">
        <v>1386</v>
      </c>
      <c r="D734" s="85">
        <v>990</v>
      </c>
      <c r="E734" s="29">
        <v>582408.21</v>
      </c>
      <c r="F734" s="86">
        <v>598</v>
      </c>
      <c r="G734" s="3" t="s">
        <v>1369</v>
      </c>
      <c r="H734" s="110"/>
    </row>
    <row r="735" spans="1:8" ht="28.5" x14ac:dyDescent="0.3">
      <c r="A735" s="16" t="s">
        <v>1367</v>
      </c>
      <c r="B735" s="84" t="s">
        <v>1387</v>
      </c>
      <c r="C735" s="84" t="s">
        <v>1388</v>
      </c>
      <c r="D735" s="85">
        <v>750</v>
      </c>
      <c r="E735" s="29">
        <v>750</v>
      </c>
      <c r="F735" s="86">
        <v>1</v>
      </c>
      <c r="G735" s="3" t="s">
        <v>1369</v>
      </c>
      <c r="H735" s="110"/>
    </row>
    <row r="736" spans="1:8" ht="28.5" x14ac:dyDescent="0.3">
      <c r="A736" s="16" t="s">
        <v>1367</v>
      </c>
      <c r="B736" s="84" t="s">
        <v>1389</v>
      </c>
      <c r="C736" s="84" t="s">
        <v>1390</v>
      </c>
      <c r="D736" s="85">
        <v>10</v>
      </c>
      <c r="E736" s="29">
        <v>120</v>
      </c>
      <c r="F736" s="86">
        <v>12</v>
      </c>
      <c r="G736" s="22" t="s">
        <v>92</v>
      </c>
      <c r="H736" s="110"/>
    </row>
    <row r="737" spans="1:8" ht="28.5" x14ac:dyDescent="0.3">
      <c r="A737" s="16" t="s">
        <v>1367</v>
      </c>
      <c r="B737" s="84" t="s">
        <v>1391</v>
      </c>
      <c r="C737" s="84" t="s">
        <v>1392</v>
      </c>
      <c r="D737" s="85">
        <v>990</v>
      </c>
      <c r="E737" s="29">
        <v>0</v>
      </c>
      <c r="F737" s="86">
        <v>0</v>
      </c>
      <c r="G737" s="3" t="s">
        <v>1369</v>
      </c>
      <c r="H737" s="110"/>
    </row>
    <row r="738" spans="1:8" ht="28.5" x14ac:dyDescent="0.3">
      <c r="A738" s="16" t="s">
        <v>1367</v>
      </c>
      <c r="B738" s="18" t="s">
        <v>1393</v>
      </c>
      <c r="C738" s="84" t="s">
        <v>1394</v>
      </c>
      <c r="D738" s="85">
        <v>75</v>
      </c>
      <c r="E738" s="29">
        <v>324225</v>
      </c>
      <c r="F738" s="86">
        <v>3700</v>
      </c>
      <c r="G738" s="3" t="s">
        <v>6</v>
      </c>
      <c r="H738" s="110"/>
    </row>
    <row r="739" spans="1:8" ht="28.5" x14ac:dyDescent="0.3">
      <c r="A739" s="16" t="s">
        <v>1367</v>
      </c>
      <c r="B739" s="18" t="s">
        <v>1395</v>
      </c>
      <c r="C739" s="84" t="s">
        <v>1396</v>
      </c>
      <c r="D739" s="85">
        <v>50</v>
      </c>
      <c r="E739" s="29">
        <v>135650</v>
      </c>
      <c r="F739" s="86">
        <v>2780</v>
      </c>
      <c r="G739" s="3" t="s">
        <v>6</v>
      </c>
      <c r="H739" s="110"/>
    </row>
    <row r="740" spans="1:8" ht="28.5" x14ac:dyDescent="0.3">
      <c r="A740" s="16" t="s">
        <v>1367</v>
      </c>
      <c r="B740" s="18" t="s">
        <v>1397</v>
      </c>
      <c r="C740" s="84" t="s">
        <v>1398</v>
      </c>
      <c r="D740" s="85">
        <v>17</v>
      </c>
      <c r="E740" s="29">
        <v>3009</v>
      </c>
      <c r="F740" s="86">
        <v>205</v>
      </c>
      <c r="G740" s="3" t="s">
        <v>6</v>
      </c>
      <c r="H740" s="110"/>
    </row>
    <row r="741" spans="1:8" ht="28.5" x14ac:dyDescent="0.3">
      <c r="A741" s="16" t="s">
        <v>1367</v>
      </c>
      <c r="B741" s="16" t="s">
        <v>1399</v>
      </c>
      <c r="C741" s="84" t="s">
        <v>1399</v>
      </c>
      <c r="D741" s="85">
        <v>145</v>
      </c>
      <c r="E741" s="29">
        <v>216340</v>
      </c>
      <c r="F741" s="86">
        <v>1168</v>
      </c>
      <c r="G741" s="3" t="s">
        <v>20</v>
      </c>
      <c r="H741" s="110"/>
    </row>
    <row r="742" spans="1:8" ht="28.5" x14ac:dyDescent="0.3">
      <c r="A742" s="16" t="s">
        <v>1367</v>
      </c>
      <c r="B742" s="16" t="s">
        <v>1400</v>
      </c>
      <c r="C742" s="84" t="s">
        <v>1400</v>
      </c>
      <c r="D742" s="85">
        <v>110</v>
      </c>
      <c r="E742" s="29">
        <v>15949.999999999998</v>
      </c>
      <c r="F742" s="86">
        <v>100</v>
      </c>
      <c r="G742" s="3" t="s">
        <v>6</v>
      </c>
      <c r="H742" s="110"/>
    </row>
    <row r="743" spans="1:8" ht="28.5" x14ac:dyDescent="0.3">
      <c r="A743" s="16" t="s">
        <v>1367</v>
      </c>
      <c r="B743" s="16" t="s">
        <v>1401</v>
      </c>
      <c r="C743" s="84" t="s">
        <v>1401</v>
      </c>
      <c r="D743" s="85">
        <v>75</v>
      </c>
      <c r="E743" s="29">
        <v>5475</v>
      </c>
      <c r="F743" s="86">
        <v>110</v>
      </c>
      <c r="G743" s="3" t="s">
        <v>6</v>
      </c>
      <c r="H743" s="110"/>
    </row>
    <row r="744" spans="1:8" ht="28.5" x14ac:dyDescent="0.3">
      <c r="A744" s="16" t="s">
        <v>1367</v>
      </c>
      <c r="B744" s="16" t="s">
        <v>1402</v>
      </c>
      <c r="C744" s="84" t="s">
        <v>1402</v>
      </c>
      <c r="D744" s="85">
        <v>17</v>
      </c>
      <c r="E744" s="29">
        <v>799</v>
      </c>
      <c r="F744" s="86">
        <v>77</v>
      </c>
      <c r="G744" s="3" t="s">
        <v>20</v>
      </c>
      <c r="H744" s="110"/>
    </row>
    <row r="745" spans="1:8" ht="28.5" x14ac:dyDescent="0.3">
      <c r="A745" s="16" t="s">
        <v>1367</v>
      </c>
      <c r="B745" s="18" t="s">
        <v>1403</v>
      </c>
      <c r="C745" s="84" t="s">
        <v>1404</v>
      </c>
      <c r="D745" s="85">
        <v>16</v>
      </c>
      <c r="E745" s="29">
        <v>713296</v>
      </c>
      <c r="F745" s="86">
        <v>28535</v>
      </c>
      <c r="G745" s="3" t="s">
        <v>20</v>
      </c>
      <c r="H745" s="110"/>
    </row>
    <row r="746" spans="1:8" ht="28.5" x14ac:dyDescent="0.3">
      <c r="A746" s="16" t="s">
        <v>1367</v>
      </c>
      <c r="B746" s="18" t="s">
        <v>1405</v>
      </c>
      <c r="C746" s="84" t="s">
        <v>1406</v>
      </c>
      <c r="D746" s="85">
        <v>32</v>
      </c>
      <c r="E746" s="29">
        <v>142304</v>
      </c>
      <c r="F746" s="86">
        <v>2920</v>
      </c>
      <c r="G746" s="3" t="s">
        <v>20</v>
      </c>
      <c r="H746" s="110"/>
    </row>
    <row r="747" spans="1:8" ht="57" x14ac:dyDescent="0.3">
      <c r="A747" s="16" t="s">
        <v>1367</v>
      </c>
      <c r="B747" s="84" t="s">
        <v>1407</v>
      </c>
      <c r="C747" s="84" t="s">
        <v>1409</v>
      </c>
      <c r="D747" s="85">
        <f t="shared" ref="D747:D751" si="9">E747</f>
        <v>300000</v>
      </c>
      <c r="E747" s="29">
        <v>300000</v>
      </c>
      <c r="F747" s="87" t="s">
        <v>1408</v>
      </c>
      <c r="G747" s="3" t="s">
        <v>6</v>
      </c>
      <c r="H747" s="110"/>
    </row>
    <row r="748" spans="1:8" ht="57" x14ac:dyDescent="0.3">
      <c r="A748" s="16" t="s">
        <v>1367</v>
      </c>
      <c r="B748" s="84" t="s">
        <v>1410</v>
      </c>
      <c r="C748" s="84" t="s">
        <v>1409</v>
      </c>
      <c r="D748" s="85">
        <f t="shared" si="9"/>
        <v>198700</v>
      </c>
      <c r="E748" s="29">
        <v>198700</v>
      </c>
      <c r="F748" s="87" t="s">
        <v>1408</v>
      </c>
      <c r="G748" s="3" t="s">
        <v>6</v>
      </c>
      <c r="H748" s="110"/>
    </row>
    <row r="749" spans="1:8" ht="57" x14ac:dyDescent="0.3">
      <c r="A749" s="16" t="s">
        <v>1367</v>
      </c>
      <c r="B749" s="84" t="s">
        <v>1411</v>
      </c>
      <c r="C749" s="84" t="s">
        <v>1409</v>
      </c>
      <c r="D749" s="85">
        <f t="shared" si="9"/>
        <v>198700</v>
      </c>
      <c r="E749" s="29">
        <v>198700</v>
      </c>
      <c r="F749" s="87" t="s">
        <v>1408</v>
      </c>
      <c r="G749" s="3" t="s">
        <v>6</v>
      </c>
      <c r="H749" s="110"/>
    </row>
    <row r="750" spans="1:8" ht="57" x14ac:dyDescent="0.3">
      <c r="A750" s="16" t="s">
        <v>1367</v>
      </c>
      <c r="B750" s="84" t="s">
        <v>1412</v>
      </c>
      <c r="C750" s="84" t="s">
        <v>1409</v>
      </c>
      <c r="D750" s="85">
        <f t="shared" si="9"/>
        <v>198700</v>
      </c>
      <c r="E750" s="29">
        <v>198700</v>
      </c>
      <c r="F750" s="87" t="s">
        <v>1408</v>
      </c>
      <c r="G750" s="3" t="s">
        <v>6</v>
      </c>
      <c r="H750" s="110"/>
    </row>
    <row r="751" spans="1:8" ht="57" x14ac:dyDescent="0.3">
      <c r="A751" s="16" t="s">
        <v>1367</v>
      </c>
      <c r="B751" s="84" t="s">
        <v>1413</v>
      </c>
      <c r="C751" s="84" t="s">
        <v>1409</v>
      </c>
      <c r="D751" s="85">
        <f t="shared" si="9"/>
        <v>984700</v>
      </c>
      <c r="E751" s="29">
        <v>984700</v>
      </c>
      <c r="F751" s="87" t="s">
        <v>1408</v>
      </c>
      <c r="G751" s="3" t="s">
        <v>6</v>
      </c>
      <c r="H751" s="110"/>
    </row>
    <row r="752" spans="1:8" ht="57" x14ac:dyDescent="0.3">
      <c r="A752" s="16" t="s">
        <v>1367</v>
      </c>
      <c r="B752" s="84" t="s">
        <v>1414</v>
      </c>
      <c r="C752" s="84" t="s">
        <v>1409</v>
      </c>
      <c r="D752" s="85">
        <f>E752</f>
        <v>684800</v>
      </c>
      <c r="E752" s="29">
        <v>684800</v>
      </c>
      <c r="F752" s="87" t="s">
        <v>1408</v>
      </c>
      <c r="G752" s="3" t="s">
        <v>6</v>
      </c>
      <c r="H752" s="110"/>
    </row>
    <row r="753" spans="1:8" ht="57" x14ac:dyDescent="0.3">
      <c r="A753" s="16" t="s">
        <v>1367</v>
      </c>
      <c r="B753" s="84" t="s">
        <v>1415</v>
      </c>
      <c r="C753" s="84" t="s">
        <v>1409</v>
      </c>
      <c r="D753" s="85">
        <f>E753</f>
        <v>100000</v>
      </c>
      <c r="E753" s="29">
        <v>100000</v>
      </c>
      <c r="F753" s="87" t="s">
        <v>1408</v>
      </c>
      <c r="G753" s="3" t="s">
        <v>6</v>
      </c>
      <c r="H753" s="110"/>
    </row>
    <row r="754" spans="1:8" ht="57" x14ac:dyDescent="0.3">
      <c r="A754" s="16" t="s">
        <v>1367</v>
      </c>
      <c r="B754" s="84" t="s">
        <v>1416</v>
      </c>
      <c r="C754" s="84" t="s">
        <v>1417</v>
      </c>
      <c r="D754" s="85">
        <v>0</v>
      </c>
      <c r="E754" s="29">
        <v>0</v>
      </c>
      <c r="F754" s="87" t="s">
        <v>1408</v>
      </c>
      <c r="G754" s="3" t="s">
        <v>6</v>
      </c>
      <c r="H754" s="110"/>
    </row>
    <row r="755" spans="1:8" ht="28.5" x14ac:dyDescent="0.3">
      <c r="A755" s="16" t="s">
        <v>1367</v>
      </c>
      <c r="B755" s="84" t="s">
        <v>1418</v>
      </c>
      <c r="C755" s="84" t="s">
        <v>1419</v>
      </c>
      <c r="D755" s="85">
        <v>1245</v>
      </c>
      <c r="E755" s="29">
        <v>14643</v>
      </c>
      <c r="F755" s="86">
        <v>15</v>
      </c>
      <c r="G755" s="3" t="s">
        <v>6</v>
      </c>
      <c r="H755" s="110"/>
    </row>
    <row r="756" spans="1:8" ht="28.5" x14ac:dyDescent="0.3">
      <c r="A756" s="16" t="s">
        <v>1367</v>
      </c>
      <c r="B756" s="84" t="s">
        <v>1420</v>
      </c>
      <c r="C756" s="84" t="s">
        <v>1419</v>
      </c>
      <c r="D756" s="85">
        <v>830</v>
      </c>
      <c r="E756" s="29">
        <v>830</v>
      </c>
      <c r="F756" s="86">
        <v>1</v>
      </c>
      <c r="G756" s="3" t="s">
        <v>6</v>
      </c>
      <c r="H756" s="110"/>
    </row>
    <row r="757" spans="1:8" ht="28.5" x14ac:dyDescent="0.3">
      <c r="A757" s="16" t="s">
        <v>1367</v>
      </c>
      <c r="B757" s="84" t="s">
        <v>1421</v>
      </c>
      <c r="C757" s="16" t="s">
        <v>1422</v>
      </c>
      <c r="D757" s="85">
        <v>1</v>
      </c>
      <c r="E757" s="52" t="s">
        <v>61</v>
      </c>
      <c r="F757" s="88" t="s">
        <v>61</v>
      </c>
      <c r="G757" s="16" t="s">
        <v>40</v>
      </c>
      <c r="H757" s="110"/>
    </row>
    <row r="758" spans="1:8" ht="28.5" x14ac:dyDescent="0.3">
      <c r="A758" s="16" t="s">
        <v>1367</v>
      </c>
      <c r="B758" s="84" t="s">
        <v>1423</v>
      </c>
      <c r="C758" s="16" t="s">
        <v>1424</v>
      </c>
      <c r="D758" s="85">
        <v>15</v>
      </c>
      <c r="E758" s="52" t="s">
        <v>61</v>
      </c>
      <c r="F758" s="88" t="s">
        <v>61</v>
      </c>
      <c r="G758" s="16" t="s">
        <v>40</v>
      </c>
      <c r="H758" s="110"/>
    </row>
    <row r="759" spans="1:8" ht="28.5" x14ac:dyDescent="0.3">
      <c r="A759" s="16" t="s">
        <v>1367</v>
      </c>
      <c r="B759" s="84" t="s">
        <v>1425</v>
      </c>
      <c r="C759" s="84" t="s">
        <v>1426</v>
      </c>
      <c r="D759" s="85">
        <v>0.05</v>
      </c>
      <c r="E759" s="52" t="s">
        <v>61</v>
      </c>
      <c r="F759" s="88" t="s">
        <v>61</v>
      </c>
      <c r="G759" s="16" t="s">
        <v>213</v>
      </c>
      <c r="H759" s="110"/>
    </row>
    <row r="760" spans="1:8" ht="28.5" x14ac:dyDescent="0.3">
      <c r="A760" s="16" t="s">
        <v>1367</v>
      </c>
      <c r="B760" s="84" t="s">
        <v>1427</v>
      </c>
      <c r="C760" s="84" t="s">
        <v>1426</v>
      </c>
      <c r="D760" s="85">
        <v>1</v>
      </c>
      <c r="E760" s="52" t="s">
        <v>61</v>
      </c>
      <c r="F760" s="88" t="s">
        <v>61</v>
      </c>
      <c r="G760" s="16" t="s">
        <v>213</v>
      </c>
      <c r="H760" s="110"/>
    </row>
    <row r="761" spans="1:8" ht="28.5" x14ac:dyDescent="0.3">
      <c r="A761" s="16" t="s">
        <v>1367</v>
      </c>
      <c r="B761" s="84" t="s">
        <v>1428</v>
      </c>
      <c r="C761" s="16" t="s">
        <v>1429</v>
      </c>
      <c r="D761" s="85">
        <v>15</v>
      </c>
      <c r="E761" s="52" t="s">
        <v>61</v>
      </c>
      <c r="F761" s="88" t="s">
        <v>61</v>
      </c>
      <c r="G761" s="16" t="s">
        <v>40</v>
      </c>
      <c r="H761" s="110"/>
    </row>
    <row r="762" spans="1:8" ht="28.5" x14ac:dyDescent="0.3">
      <c r="A762" s="16" t="s">
        <v>1367</v>
      </c>
      <c r="B762" s="84" t="s">
        <v>1430</v>
      </c>
      <c r="C762" s="16" t="s">
        <v>1431</v>
      </c>
      <c r="D762" s="85">
        <v>3</v>
      </c>
      <c r="E762" s="52" t="s">
        <v>61</v>
      </c>
      <c r="F762" s="88" t="s">
        <v>61</v>
      </c>
      <c r="G762" s="16" t="s">
        <v>40</v>
      </c>
      <c r="H762" s="110"/>
    </row>
    <row r="763" spans="1:8" ht="28.5" x14ac:dyDescent="0.3">
      <c r="A763" s="16" t="s">
        <v>1367</v>
      </c>
      <c r="B763" s="84" t="s">
        <v>1432</v>
      </c>
      <c r="C763" s="16" t="s">
        <v>1433</v>
      </c>
      <c r="D763" s="85">
        <v>18</v>
      </c>
      <c r="E763" s="52" t="s">
        <v>61</v>
      </c>
      <c r="F763" s="88" t="s">
        <v>61</v>
      </c>
      <c r="G763" s="16" t="s">
        <v>40</v>
      </c>
      <c r="H763" s="110"/>
    </row>
    <row r="764" spans="1:8" ht="28.5" x14ac:dyDescent="0.3">
      <c r="A764" s="16" t="s">
        <v>1367</v>
      </c>
      <c r="B764" s="84" t="s">
        <v>1434</v>
      </c>
      <c r="C764" s="16" t="s">
        <v>1435</v>
      </c>
      <c r="D764" s="85">
        <v>1</v>
      </c>
      <c r="E764" s="52" t="s">
        <v>61</v>
      </c>
      <c r="F764" s="88" t="s">
        <v>61</v>
      </c>
      <c r="G764" s="16" t="s">
        <v>40</v>
      </c>
      <c r="H764" s="110"/>
    </row>
    <row r="765" spans="1:8" ht="28.5" x14ac:dyDescent="0.3">
      <c r="A765" s="16" t="s">
        <v>1367</v>
      </c>
      <c r="B765" s="84" t="s">
        <v>1436</v>
      </c>
      <c r="C765" s="16" t="s">
        <v>1437</v>
      </c>
      <c r="D765" s="85">
        <v>5</v>
      </c>
      <c r="E765" s="52" t="s">
        <v>61</v>
      </c>
      <c r="F765" s="88" t="s">
        <v>61</v>
      </c>
      <c r="G765" s="16" t="s">
        <v>40</v>
      </c>
      <c r="H765" s="110"/>
    </row>
    <row r="766" spans="1:8" ht="28.5" x14ac:dyDescent="0.3">
      <c r="A766" s="16" t="s">
        <v>1367</v>
      </c>
      <c r="B766" s="84" t="s">
        <v>1438</v>
      </c>
      <c r="C766" s="16" t="s">
        <v>1439</v>
      </c>
      <c r="D766" s="85">
        <v>2.1</v>
      </c>
      <c r="E766" s="52" t="s">
        <v>61</v>
      </c>
      <c r="F766" s="88" t="s">
        <v>61</v>
      </c>
      <c r="G766" s="16" t="s">
        <v>40</v>
      </c>
      <c r="H766" s="110"/>
    </row>
    <row r="767" spans="1:8" ht="28.5" x14ac:dyDescent="0.3">
      <c r="A767" s="16" t="s">
        <v>1367</v>
      </c>
      <c r="B767" s="84" t="s">
        <v>1440</v>
      </c>
      <c r="C767" s="16" t="s">
        <v>1441</v>
      </c>
      <c r="D767" s="85">
        <v>30.05</v>
      </c>
      <c r="E767" s="52" t="s">
        <v>61</v>
      </c>
      <c r="F767" s="88" t="s">
        <v>61</v>
      </c>
      <c r="G767" s="16" t="s">
        <v>40</v>
      </c>
      <c r="H767" s="110"/>
    </row>
    <row r="768" spans="1:8" ht="42.75" x14ac:dyDescent="0.3">
      <c r="A768" s="16" t="s">
        <v>1367</v>
      </c>
      <c r="B768" s="84" t="s">
        <v>1442</v>
      </c>
      <c r="C768" s="16" t="s">
        <v>1443</v>
      </c>
      <c r="D768" s="85">
        <v>64.400000000000006</v>
      </c>
      <c r="E768" s="52" t="s">
        <v>61</v>
      </c>
      <c r="F768" s="88" t="s">
        <v>61</v>
      </c>
      <c r="G768" s="16" t="s">
        <v>92</v>
      </c>
      <c r="H768" s="110"/>
    </row>
    <row r="769" spans="1:8" ht="28.5" x14ac:dyDescent="0.3">
      <c r="A769" s="16" t="s">
        <v>1367</v>
      </c>
      <c r="B769" s="84" t="s">
        <v>1444</v>
      </c>
      <c r="C769" s="16" t="s">
        <v>1445</v>
      </c>
      <c r="D769" s="85">
        <v>11.3</v>
      </c>
      <c r="E769" s="52" t="s">
        <v>61</v>
      </c>
      <c r="F769" s="88" t="s">
        <v>61</v>
      </c>
      <c r="G769" s="16" t="s">
        <v>40</v>
      </c>
      <c r="H769" s="110"/>
    </row>
    <row r="770" spans="1:8" ht="28.5" x14ac:dyDescent="0.3">
      <c r="A770" s="16" t="s">
        <v>1367</v>
      </c>
      <c r="B770" s="84" t="s">
        <v>1446</v>
      </c>
      <c r="C770" s="84" t="s">
        <v>1447</v>
      </c>
      <c r="D770" s="85">
        <v>5</v>
      </c>
      <c r="E770" s="52" t="s">
        <v>61</v>
      </c>
      <c r="F770" s="88" t="s">
        <v>61</v>
      </c>
      <c r="G770" s="16" t="s">
        <v>92</v>
      </c>
      <c r="H770" s="110"/>
    </row>
    <row r="771" spans="1:8" ht="28.5" x14ac:dyDescent="0.3">
      <c r="A771" s="16" t="s">
        <v>1367</v>
      </c>
      <c r="B771" s="84" t="s">
        <v>1448</v>
      </c>
      <c r="C771" s="84" t="s">
        <v>1447</v>
      </c>
      <c r="D771" s="85">
        <v>0.5</v>
      </c>
      <c r="E771" s="52" t="s">
        <v>61</v>
      </c>
      <c r="F771" s="88" t="s">
        <v>61</v>
      </c>
      <c r="G771" s="16" t="s">
        <v>92</v>
      </c>
      <c r="H771" s="110"/>
    </row>
    <row r="772" spans="1:8" ht="42.75" x14ac:dyDescent="0.3">
      <c r="A772" s="16" t="s">
        <v>1367</v>
      </c>
      <c r="B772" s="84" t="s">
        <v>1449</v>
      </c>
      <c r="C772" s="16" t="s">
        <v>1450</v>
      </c>
      <c r="D772" s="85">
        <v>2</v>
      </c>
      <c r="E772" s="52" t="s">
        <v>61</v>
      </c>
      <c r="F772" s="88" t="s">
        <v>61</v>
      </c>
      <c r="G772" s="16" t="s">
        <v>29</v>
      </c>
      <c r="H772" s="110"/>
    </row>
    <row r="773" spans="1:8" ht="28.5" x14ac:dyDescent="0.3">
      <c r="A773" s="16" t="s">
        <v>1367</v>
      </c>
      <c r="B773" s="84" t="s">
        <v>1451</v>
      </c>
      <c r="C773" s="84" t="s">
        <v>1447</v>
      </c>
      <c r="D773" s="85">
        <v>1</v>
      </c>
      <c r="E773" s="52" t="s">
        <v>61</v>
      </c>
      <c r="F773" s="88" t="s">
        <v>61</v>
      </c>
      <c r="G773" s="16" t="s">
        <v>92</v>
      </c>
      <c r="H773" s="110"/>
    </row>
    <row r="774" spans="1:8" ht="42.75" x14ac:dyDescent="0.3">
      <c r="A774" s="16" t="s">
        <v>1367</v>
      </c>
      <c r="B774" s="84" t="s">
        <v>1452</v>
      </c>
      <c r="C774" s="16" t="s">
        <v>1453</v>
      </c>
      <c r="D774" s="85">
        <v>1</v>
      </c>
      <c r="E774" s="52" t="s">
        <v>61</v>
      </c>
      <c r="F774" s="88" t="s">
        <v>61</v>
      </c>
      <c r="G774" s="16" t="s">
        <v>92</v>
      </c>
      <c r="H774" s="110"/>
    </row>
    <row r="775" spans="1:8" ht="42.75" x14ac:dyDescent="0.3">
      <c r="A775" s="16" t="s">
        <v>1367</v>
      </c>
      <c r="B775" s="84" t="s">
        <v>1454</v>
      </c>
      <c r="C775" s="16" t="s">
        <v>1455</v>
      </c>
      <c r="D775" s="85">
        <v>8</v>
      </c>
      <c r="E775" s="52" t="s">
        <v>61</v>
      </c>
      <c r="F775" s="88" t="s">
        <v>61</v>
      </c>
      <c r="G775" s="16" t="s">
        <v>92</v>
      </c>
      <c r="H775" s="110"/>
    </row>
    <row r="776" spans="1:8" ht="142.5" x14ac:dyDescent="0.3">
      <c r="A776" s="16" t="s">
        <v>1367</v>
      </c>
      <c r="B776" s="84" t="s">
        <v>1456</v>
      </c>
      <c r="C776" s="84" t="s">
        <v>1457</v>
      </c>
      <c r="D776" s="85">
        <v>0</v>
      </c>
      <c r="E776" s="52" t="s">
        <v>61</v>
      </c>
      <c r="F776" s="88" t="s">
        <v>61</v>
      </c>
      <c r="G776" s="16" t="s">
        <v>29</v>
      </c>
      <c r="H776" s="110"/>
    </row>
    <row r="777" spans="1:8" ht="42.75" x14ac:dyDescent="0.3">
      <c r="A777" s="16" t="s">
        <v>1367</v>
      </c>
      <c r="B777" s="84" t="s">
        <v>1458</v>
      </c>
      <c r="C777" s="16" t="s">
        <v>1460</v>
      </c>
      <c r="D777" s="85" t="s">
        <v>1459</v>
      </c>
      <c r="E777" s="52" t="s">
        <v>61</v>
      </c>
      <c r="F777" s="88" t="s">
        <v>61</v>
      </c>
      <c r="G777" s="16" t="s">
        <v>213</v>
      </c>
      <c r="H777" s="110"/>
    </row>
    <row r="778" spans="1:8" ht="85.5" x14ac:dyDescent="0.3">
      <c r="A778" s="16" t="s">
        <v>1367</v>
      </c>
      <c r="B778" s="84" t="s">
        <v>1461</v>
      </c>
      <c r="C778" s="16" t="s">
        <v>1462</v>
      </c>
      <c r="D778" s="85">
        <v>15</v>
      </c>
      <c r="E778" s="52" t="s">
        <v>61</v>
      </c>
      <c r="F778" s="88" t="s">
        <v>61</v>
      </c>
      <c r="G778" s="16" t="s">
        <v>213</v>
      </c>
      <c r="H778" s="110"/>
    </row>
    <row r="779" spans="1:8" ht="85.5" x14ac:dyDescent="0.3">
      <c r="A779" s="16" t="s">
        <v>1367</v>
      </c>
      <c r="B779" s="84" t="s">
        <v>1463</v>
      </c>
      <c r="C779" s="16" t="s">
        <v>1464</v>
      </c>
      <c r="D779" s="85">
        <v>11.8</v>
      </c>
      <c r="E779" s="52" t="s">
        <v>61</v>
      </c>
      <c r="F779" s="88" t="s">
        <v>61</v>
      </c>
      <c r="G779" s="16" t="s">
        <v>213</v>
      </c>
      <c r="H779" s="110"/>
    </row>
    <row r="780" spans="1:8" ht="28.5" x14ac:dyDescent="0.3">
      <c r="A780" s="16" t="s">
        <v>1367</v>
      </c>
      <c r="B780" s="84" t="s">
        <v>1465</v>
      </c>
      <c r="C780" s="16" t="s">
        <v>1466</v>
      </c>
      <c r="D780" s="85">
        <v>1.05</v>
      </c>
      <c r="E780" s="52" t="s">
        <v>61</v>
      </c>
      <c r="F780" s="88" t="s">
        <v>61</v>
      </c>
      <c r="G780" s="16" t="s">
        <v>40</v>
      </c>
      <c r="H780" s="110"/>
    </row>
    <row r="781" spans="1:8" ht="28.5" x14ac:dyDescent="0.3">
      <c r="A781" s="16" t="s">
        <v>1367</v>
      </c>
      <c r="B781" s="84" t="s">
        <v>1467</v>
      </c>
      <c r="C781" s="16" t="s">
        <v>1468</v>
      </c>
      <c r="D781" s="85">
        <v>1.05</v>
      </c>
      <c r="E781" s="52" t="s">
        <v>61</v>
      </c>
      <c r="F781" s="88" t="s">
        <v>61</v>
      </c>
      <c r="G781" s="16" t="s">
        <v>92</v>
      </c>
      <c r="H781" s="110"/>
    </row>
    <row r="782" spans="1:8" ht="42.75" x14ac:dyDescent="0.3">
      <c r="A782" s="16" t="s">
        <v>1367</v>
      </c>
      <c r="B782" s="84" t="s">
        <v>1469</v>
      </c>
      <c r="C782" s="16" t="s">
        <v>1470</v>
      </c>
      <c r="D782" s="85">
        <v>30.05</v>
      </c>
      <c r="E782" s="52" t="s">
        <v>61</v>
      </c>
      <c r="F782" s="88" t="s">
        <v>61</v>
      </c>
      <c r="G782" s="16" t="s">
        <v>92</v>
      </c>
      <c r="H782" s="110"/>
    </row>
    <row r="783" spans="1:8" ht="42.75" x14ac:dyDescent="0.3">
      <c r="A783" s="16" t="s">
        <v>1367</v>
      </c>
      <c r="B783" s="84" t="s">
        <v>1471</v>
      </c>
      <c r="C783" s="16" t="s">
        <v>1472</v>
      </c>
      <c r="D783" s="85">
        <v>75.150000000000006</v>
      </c>
      <c r="E783" s="52" t="s">
        <v>61</v>
      </c>
      <c r="F783" s="88" t="s">
        <v>61</v>
      </c>
      <c r="G783" s="16" t="s">
        <v>92</v>
      </c>
      <c r="H783" s="110"/>
    </row>
    <row r="784" spans="1:8" ht="57" x14ac:dyDescent="0.3">
      <c r="A784" s="16" t="s">
        <v>1367</v>
      </c>
      <c r="B784" s="84" t="s">
        <v>1473</v>
      </c>
      <c r="C784" s="16" t="s">
        <v>1474</v>
      </c>
      <c r="D784" s="85">
        <v>75.150000000000006</v>
      </c>
      <c r="E784" s="52" t="s">
        <v>61</v>
      </c>
      <c r="F784" s="88" t="s">
        <v>61</v>
      </c>
      <c r="G784" s="16" t="s">
        <v>92</v>
      </c>
      <c r="H784" s="110"/>
    </row>
    <row r="785" spans="1:8" ht="42.75" x14ac:dyDescent="0.3">
      <c r="A785" s="16" t="s">
        <v>1367</v>
      </c>
      <c r="B785" s="84" t="s">
        <v>1475</v>
      </c>
      <c r="C785" s="16" t="s">
        <v>1476</v>
      </c>
      <c r="D785" s="85">
        <v>2</v>
      </c>
      <c r="E785" s="52" t="s">
        <v>61</v>
      </c>
      <c r="F785" s="88" t="s">
        <v>61</v>
      </c>
      <c r="G785" s="16" t="s">
        <v>213</v>
      </c>
      <c r="H785" s="110"/>
    </row>
    <row r="786" spans="1:8" ht="42.75" x14ac:dyDescent="0.3">
      <c r="A786" s="16" t="s">
        <v>1367</v>
      </c>
      <c r="B786" s="84" t="s">
        <v>1477</v>
      </c>
      <c r="C786" s="16" t="s">
        <v>1478</v>
      </c>
      <c r="D786" s="85">
        <v>5</v>
      </c>
      <c r="E786" s="52" t="s">
        <v>61</v>
      </c>
      <c r="F786" s="88" t="s">
        <v>61</v>
      </c>
      <c r="G786" s="16" t="s">
        <v>92</v>
      </c>
      <c r="H786" s="110"/>
    </row>
    <row r="787" spans="1:8" ht="28.5" x14ac:dyDescent="0.3">
      <c r="A787" s="16" t="s">
        <v>1367</v>
      </c>
      <c r="B787" s="84" t="s">
        <v>1479</v>
      </c>
      <c r="C787" s="16" t="s">
        <v>1480</v>
      </c>
      <c r="D787" s="85">
        <v>75.150000000000006</v>
      </c>
      <c r="E787" s="52" t="s">
        <v>61</v>
      </c>
      <c r="F787" s="88" t="s">
        <v>61</v>
      </c>
      <c r="G787" s="16" t="s">
        <v>213</v>
      </c>
      <c r="H787" s="110"/>
    </row>
    <row r="788" spans="1:8" ht="28.5" x14ac:dyDescent="0.3">
      <c r="A788" s="16" t="s">
        <v>1367</v>
      </c>
      <c r="B788" s="84" t="s">
        <v>1481</v>
      </c>
      <c r="C788" s="16" t="s">
        <v>1482</v>
      </c>
      <c r="D788" s="85">
        <v>75.150000000000006</v>
      </c>
      <c r="E788" s="52" t="s">
        <v>61</v>
      </c>
      <c r="F788" s="88" t="s">
        <v>61</v>
      </c>
      <c r="G788" s="16" t="s">
        <v>92</v>
      </c>
      <c r="H788" s="110"/>
    </row>
    <row r="789" spans="1:8" ht="28.5" x14ac:dyDescent="0.3">
      <c r="A789" s="16" t="s">
        <v>1367</v>
      </c>
      <c r="B789" s="84" t="s">
        <v>1483</v>
      </c>
      <c r="C789" s="16" t="s">
        <v>1484</v>
      </c>
      <c r="D789" s="85">
        <v>75.150000000000006</v>
      </c>
      <c r="E789" s="52" t="s">
        <v>61</v>
      </c>
      <c r="F789" s="88" t="s">
        <v>61</v>
      </c>
      <c r="G789" s="16" t="s">
        <v>40</v>
      </c>
      <c r="H789" s="110"/>
    </row>
    <row r="790" spans="1:8" ht="28.5" x14ac:dyDescent="0.3">
      <c r="A790" s="16" t="s">
        <v>1367</v>
      </c>
      <c r="B790" s="84" t="s">
        <v>1485</v>
      </c>
      <c r="C790" s="16" t="s">
        <v>1486</v>
      </c>
      <c r="D790" s="85">
        <v>64.400000000000006</v>
      </c>
      <c r="E790" s="52" t="s">
        <v>61</v>
      </c>
      <c r="F790" s="88" t="s">
        <v>61</v>
      </c>
      <c r="G790" s="16" t="s">
        <v>92</v>
      </c>
      <c r="H790" s="110"/>
    </row>
    <row r="791" spans="1:8" ht="28.5" x14ac:dyDescent="0.3">
      <c r="A791" s="16" t="s">
        <v>1367</v>
      </c>
      <c r="B791" s="84" t="s">
        <v>1487</v>
      </c>
      <c r="C791" s="84" t="s">
        <v>1447</v>
      </c>
      <c r="D791" s="85">
        <v>1.05</v>
      </c>
      <c r="E791" s="52" t="s">
        <v>61</v>
      </c>
      <c r="F791" s="88" t="s">
        <v>61</v>
      </c>
      <c r="G791" s="16" t="s">
        <v>92</v>
      </c>
      <c r="H791" s="110"/>
    </row>
    <row r="792" spans="1:8" ht="28.5" x14ac:dyDescent="0.3">
      <c r="A792" s="16" t="s">
        <v>1367</v>
      </c>
      <c r="B792" s="84" t="s">
        <v>1488</v>
      </c>
      <c r="C792" s="16" t="s">
        <v>1489</v>
      </c>
      <c r="D792" s="85">
        <v>25</v>
      </c>
      <c r="E792" s="52" t="s">
        <v>61</v>
      </c>
      <c r="F792" s="88" t="s">
        <v>61</v>
      </c>
      <c r="G792" s="16" t="s">
        <v>20</v>
      </c>
      <c r="H792" s="110"/>
    </row>
    <row r="793" spans="1:8" ht="28.5" x14ac:dyDescent="0.3">
      <c r="A793" s="16" t="s">
        <v>1367</v>
      </c>
      <c r="B793" s="84" t="s">
        <v>1490</v>
      </c>
      <c r="C793" s="16" t="s">
        <v>1491</v>
      </c>
      <c r="D793" s="85">
        <v>25</v>
      </c>
      <c r="E793" s="52" t="s">
        <v>61</v>
      </c>
      <c r="F793" s="88" t="s">
        <v>61</v>
      </c>
      <c r="G793" s="16" t="s">
        <v>20</v>
      </c>
      <c r="H793" s="110"/>
    </row>
    <row r="794" spans="1:8" ht="28.5" x14ac:dyDescent="0.3">
      <c r="A794" s="16" t="s">
        <v>1367</v>
      </c>
      <c r="B794" s="84" t="s">
        <v>1492</v>
      </c>
      <c r="C794" s="16" t="s">
        <v>1489</v>
      </c>
      <c r="D794" s="85">
        <v>1</v>
      </c>
      <c r="E794" s="52">
        <v>5</v>
      </c>
      <c r="F794" s="88">
        <v>5</v>
      </c>
      <c r="G794" s="16" t="s">
        <v>20</v>
      </c>
      <c r="H794" s="110"/>
    </row>
    <row r="795" spans="1:8" ht="28.5" x14ac:dyDescent="0.3">
      <c r="A795" s="16" t="s">
        <v>1367</v>
      </c>
      <c r="B795" s="84" t="s">
        <v>1493</v>
      </c>
      <c r="C795" s="16" t="s">
        <v>1494</v>
      </c>
      <c r="D795" s="85">
        <v>410</v>
      </c>
      <c r="E795" s="52">
        <v>820</v>
      </c>
      <c r="F795" s="88">
        <v>2</v>
      </c>
      <c r="G795" s="16" t="s">
        <v>20</v>
      </c>
      <c r="H795" s="110"/>
    </row>
    <row r="796" spans="1:8" ht="28.5" x14ac:dyDescent="0.3">
      <c r="A796" s="16" t="s">
        <v>1367</v>
      </c>
      <c r="B796" s="84" t="s">
        <v>1495</v>
      </c>
      <c r="C796" s="16" t="s">
        <v>1496</v>
      </c>
      <c r="D796" s="85">
        <v>330</v>
      </c>
      <c r="E796" s="52">
        <v>151800</v>
      </c>
      <c r="F796" s="88">
        <v>460</v>
      </c>
      <c r="G796" s="16" t="s">
        <v>20</v>
      </c>
      <c r="H796" s="110"/>
    </row>
    <row r="797" spans="1:8" ht="28.5" x14ac:dyDescent="0.3">
      <c r="A797" s="16" t="s">
        <v>1367</v>
      </c>
      <c r="B797" s="84" t="s">
        <v>1497</v>
      </c>
      <c r="C797" s="16" t="s">
        <v>1498</v>
      </c>
      <c r="D797" s="85">
        <v>150</v>
      </c>
      <c r="E797" s="52">
        <v>1500</v>
      </c>
      <c r="F797" s="88">
        <v>10</v>
      </c>
      <c r="G797" s="16" t="s">
        <v>20</v>
      </c>
      <c r="H797" s="110"/>
    </row>
    <row r="798" spans="1:8" ht="28.5" x14ac:dyDescent="0.3">
      <c r="A798" s="16" t="s">
        <v>1367</v>
      </c>
      <c r="B798" s="84" t="s">
        <v>1499</v>
      </c>
      <c r="C798" s="16" t="s">
        <v>1500</v>
      </c>
      <c r="D798" s="85">
        <v>360</v>
      </c>
      <c r="E798" s="52">
        <v>3445920</v>
      </c>
      <c r="F798" s="88">
        <v>9572</v>
      </c>
      <c r="G798" s="16" t="s">
        <v>20</v>
      </c>
      <c r="H798" s="110"/>
    </row>
    <row r="799" spans="1:8" ht="28.5" x14ac:dyDescent="0.3">
      <c r="A799" s="16" t="s">
        <v>1367</v>
      </c>
      <c r="B799" s="84" t="s">
        <v>1501</v>
      </c>
      <c r="C799" s="16" t="s">
        <v>1502</v>
      </c>
      <c r="D799" s="85">
        <v>36</v>
      </c>
      <c r="E799" s="52">
        <v>63324</v>
      </c>
      <c r="F799" s="88">
        <v>1759</v>
      </c>
      <c r="G799" s="16" t="s">
        <v>20</v>
      </c>
      <c r="H799" s="110"/>
    </row>
    <row r="800" spans="1:8" ht="28.5" x14ac:dyDescent="0.3">
      <c r="A800" s="16" t="s">
        <v>1367</v>
      </c>
      <c r="B800" s="84" t="s">
        <v>1503</v>
      </c>
      <c r="C800" s="16" t="s">
        <v>1504</v>
      </c>
      <c r="D800" s="85">
        <v>12</v>
      </c>
      <c r="E800" s="52">
        <v>10128</v>
      </c>
      <c r="F800" s="88">
        <v>844</v>
      </c>
      <c r="G800" s="16" t="s">
        <v>20</v>
      </c>
      <c r="H800" s="110"/>
    </row>
    <row r="801" spans="1:8" ht="28.5" x14ac:dyDescent="0.3">
      <c r="A801" s="16" t="s">
        <v>1367</v>
      </c>
      <c r="B801" s="84" t="s">
        <v>1505</v>
      </c>
      <c r="C801" s="16" t="s">
        <v>1506</v>
      </c>
      <c r="D801" s="85">
        <v>25</v>
      </c>
      <c r="E801" s="52">
        <v>2550</v>
      </c>
      <c r="F801" s="88">
        <v>102</v>
      </c>
      <c r="G801" s="16" t="s">
        <v>20</v>
      </c>
      <c r="H801" s="110"/>
    </row>
    <row r="802" spans="1:8" ht="28.5" x14ac:dyDescent="0.3">
      <c r="A802" s="16" t="s">
        <v>1367</v>
      </c>
      <c r="B802" s="84" t="s">
        <v>1507</v>
      </c>
      <c r="C802" s="16" t="s">
        <v>1508</v>
      </c>
      <c r="D802" s="85">
        <v>51</v>
      </c>
      <c r="E802" s="52">
        <v>51</v>
      </c>
      <c r="F802" s="88">
        <v>1</v>
      </c>
      <c r="G802" s="16" t="s">
        <v>20</v>
      </c>
      <c r="H802" s="110"/>
    </row>
    <row r="803" spans="1:8" ht="28.5" x14ac:dyDescent="0.3">
      <c r="A803" s="16" t="s">
        <v>1367</v>
      </c>
      <c r="B803" s="84" t="s">
        <v>1509</v>
      </c>
      <c r="C803" s="16" t="s">
        <v>1510</v>
      </c>
      <c r="D803" s="85">
        <v>10</v>
      </c>
      <c r="E803" s="52">
        <v>103870</v>
      </c>
      <c r="F803" s="88">
        <v>10387</v>
      </c>
      <c r="G803" s="16" t="s">
        <v>20</v>
      </c>
      <c r="H803" s="110"/>
    </row>
    <row r="804" spans="1:8" ht="28.5" x14ac:dyDescent="0.3">
      <c r="A804" s="16" t="s">
        <v>1367</v>
      </c>
      <c r="B804" s="84" t="s">
        <v>1511</v>
      </c>
      <c r="C804" s="16" t="s">
        <v>1512</v>
      </c>
      <c r="D804" s="85">
        <v>0.5</v>
      </c>
      <c r="E804" s="52" t="s">
        <v>61</v>
      </c>
      <c r="F804" s="88" t="s">
        <v>61</v>
      </c>
      <c r="G804" s="16" t="s">
        <v>92</v>
      </c>
      <c r="H804" s="110"/>
    </row>
    <row r="805" spans="1:8" ht="28.5" x14ac:dyDescent="0.3">
      <c r="A805" s="16" t="s">
        <v>1367</v>
      </c>
      <c r="B805" s="84" t="s">
        <v>1513</v>
      </c>
      <c r="C805" s="16" t="s">
        <v>1504</v>
      </c>
      <c r="D805" s="85">
        <v>12</v>
      </c>
      <c r="E805" s="52">
        <v>90228</v>
      </c>
      <c r="F805" s="88">
        <v>7519</v>
      </c>
      <c r="G805" s="16" t="s">
        <v>92</v>
      </c>
      <c r="H805" s="110"/>
    </row>
    <row r="806" spans="1:8" ht="28.5" x14ac:dyDescent="0.3">
      <c r="A806" s="16" t="s">
        <v>1367</v>
      </c>
      <c r="B806" s="84" t="s">
        <v>1514</v>
      </c>
      <c r="C806" s="16" t="s">
        <v>1504</v>
      </c>
      <c r="D806" s="85">
        <v>8</v>
      </c>
      <c r="E806" s="52">
        <v>5148080</v>
      </c>
      <c r="F806" s="88">
        <v>643510</v>
      </c>
      <c r="G806" s="16" t="s">
        <v>40</v>
      </c>
      <c r="H806" s="110"/>
    </row>
    <row r="807" spans="1:8" ht="28.5" x14ac:dyDescent="0.3">
      <c r="A807" s="16" t="s">
        <v>1367</v>
      </c>
      <c r="B807" s="84" t="s">
        <v>1515</v>
      </c>
      <c r="C807" s="16" t="s">
        <v>1516</v>
      </c>
      <c r="D807" s="85">
        <v>30</v>
      </c>
      <c r="E807" s="52">
        <v>0</v>
      </c>
      <c r="F807" s="88" t="s">
        <v>61</v>
      </c>
      <c r="G807" s="16" t="s">
        <v>6</v>
      </c>
      <c r="H807" s="110"/>
    </row>
    <row r="808" spans="1:8" ht="28.5" x14ac:dyDescent="0.3">
      <c r="A808" s="16" t="s">
        <v>1367</v>
      </c>
      <c r="B808" s="84" t="s">
        <v>1517</v>
      </c>
      <c r="C808" s="16" t="s">
        <v>1516</v>
      </c>
      <c r="D808" s="85">
        <v>30</v>
      </c>
      <c r="E808" s="52">
        <v>0</v>
      </c>
      <c r="F808" s="88" t="s">
        <v>61</v>
      </c>
      <c r="G808" s="16" t="s">
        <v>92</v>
      </c>
      <c r="H808" s="110"/>
    </row>
    <row r="809" spans="1:8" ht="28.5" x14ac:dyDescent="0.3">
      <c r="A809" s="16" t="s">
        <v>1367</v>
      </c>
      <c r="B809" s="84" t="s">
        <v>1518</v>
      </c>
      <c r="C809" s="16" t="s">
        <v>1516</v>
      </c>
      <c r="D809" s="85">
        <v>26</v>
      </c>
      <c r="E809" s="52">
        <v>2236</v>
      </c>
      <c r="F809" s="88">
        <v>86</v>
      </c>
      <c r="G809" s="16" t="s">
        <v>40</v>
      </c>
      <c r="H809" s="110"/>
    </row>
    <row r="810" spans="1:8" ht="28.5" x14ac:dyDescent="0.3">
      <c r="A810" s="16" t="s">
        <v>1367</v>
      </c>
      <c r="B810" s="84" t="s">
        <v>1519</v>
      </c>
      <c r="C810" s="16" t="s">
        <v>1520</v>
      </c>
      <c r="D810" s="85">
        <v>60</v>
      </c>
      <c r="E810" s="52">
        <v>636660</v>
      </c>
      <c r="F810" s="88">
        <v>10611</v>
      </c>
      <c r="G810" s="16" t="s">
        <v>40</v>
      </c>
      <c r="H810" s="110"/>
    </row>
    <row r="811" spans="1:8" ht="28.5" x14ac:dyDescent="0.3">
      <c r="A811" s="16" t="s">
        <v>1367</v>
      </c>
      <c r="B811" s="84" t="s">
        <v>1521</v>
      </c>
      <c r="C811" s="84" t="s">
        <v>1522</v>
      </c>
      <c r="D811" s="85" t="s">
        <v>61</v>
      </c>
      <c r="E811" s="52" t="s">
        <v>61</v>
      </c>
      <c r="F811" s="89" t="s">
        <v>61</v>
      </c>
      <c r="G811" s="16" t="s">
        <v>20</v>
      </c>
      <c r="H811" s="110"/>
    </row>
    <row r="812" spans="1:8" ht="28.5" x14ac:dyDescent="0.3">
      <c r="A812" s="16" t="s">
        <v>1367</v>
      </c>
      <c r="B812" s="84" t="s">
        <v>1523</v>
      </c>
      <c r="C812" s="16" t="s">
        <v>1524</v>
      </c>
      <c r="D812" s="85">
        <v>30</v>
      </c>
      <c r="E812" s="52" t="s">
        <v>61</v>
      </c>
      <c r="F812" s="88" t="s">
        <v>61</v>
      </c>
      <c r="G812" s="16" t="s">
        <v>6</v>
      </c>
      <c r="H812" s="110"/>
    </row>
    <row r="813" spans="1:8" ht="28.5" x14ac:dyDescent="0.3">
      <c r="A813" s="16" t="s">
        <v>1367</v>
      </c>
      <c r="B813" s="84" t="s">
        <v>1525</v>
      </c>
      <c r="C813" s="16" t="s">
        <v>1520</v>
      </c>
      <c r="D813" s="85">
        <v>80</v>
      </c>
      <c r="E813" s="52">
        <v>172560</v>
      </c>
      <c r="F813" s="88">
        <v>2157</v>
      </c>
      <c r="G813" s="16" t="s">
        <v>20</v>
      </c>
      <c r="H813" s="110"/>
    </row>
    <row r="814" spans="1:8" ht="28.5" x14ac:dyDescent="0.3">
      <c r="A814" s="16" t="s">
        <v>1367</v>
      </c>
      <c r="B814" s="84" t="s">
        <v>1526</v>
      </c>
      <c r="C814" s="16" t="s">
        <v>1527</v>
      </c>
      <c r="D814" s="85">
        <v>80</v>
      </c>
      <c r="E814" s="52">
        <v>792320</v>
      </c>
      <c r="F814" s="88">
        <v>9904</v>
      </c>
      <c r="G814" s="16" t="s">
        <v>20</v>
      </c>
      <c r="H814" s="110"/>
    </row>
    <row r="815" spans="1:8" ht="28.5" x14ac:dyDescent="0.3">
      <c r="A815" s="16" t="s">
        <v>1367</v>
      </c>
      <c r="B815" s="84" t="s">
        <v>1528</v>
      </c>
      <c r="C815" s="16" t="s">
        <v>1529</v>
      </c>
      <c r="D815" s="85">
        <v>155</v>
      </c>
      <c r="E815" s="52">
        <v>155</v>
      </c>
      <c r="F815" s="88">
        <v>1</v>
      </c>
      <c r="G815" s="16" t="s">
        <v>20</v>
      </c>
      <c r="H815" s="110"/>
    </row>
    <row r="816" spans="1:8" ht="28.5" x14ac:dyDescent="0.3">
      <c r="A816" s="16" t="s">
        <v>1367</v>
      </c>
      <c r="B816" s="84" t="s">
        <v>1530</v>
      </c>
      <c r="C816" s="16" t="s">
        <v>1531</v>
      </c>
      <c r="D816" s="85">
        <v>155</v>
      </c>
      <c r="E816" s="52">
        <v>1395</v>
      </c>
      <c r="F816" s="88">
        <v>9</v>
      </c>
      <c r="G816" s="16" t="s">
        <v>20</v>
      </c>
      <c r="H816" s="110"/>
    </row>
    <row r="817" spans="1:8" ht="28.5" x14ac:dyDescent="0.3">
      <c r="A817" s="16" t="s">
        <v>1367</v>
      </c>
      <c r="B817" s="84" t="s">
        <v>1532</v>
      </c>
      <c r="C817" s="16" t="s">
        <v>1533</v>
      </c>
      <c r="D817" s="85">
        <v>330</v>
      </c>
      <c r="E817" s="52">
        <v>330</v>
      </c>
      <c r="F817" s="88">
        <v>1</v>
      </c>
      <c r="G817" s="16" t="s">
        <v>20</v>
      </c>
      <c r="H817" s="110"/>
    </row>
    <row r="818" spans="1:8" ht="28.5" x14ac:dyDescent="0.3">
      <c r="A818" s="16" t="s">
        <v>1367</v>
      </c>
      <c r="B818" s="84" t="s">
        <v>1534</v>
      </c>
      <c r="C818" s="16" t="s">
        <v>1524</v>
      </c>
      <c r="D818" s="85">
        <v>30</v>
      </c>
      <c r="E818" s="52">
        <v>90</v>
      </c>
      <c r="F818" s="88">
        <v>3</v>
      </c>
      <c r="G818" s="16" t="s">
        <v>92</v>
      </c>
      <c r="H818" s="110"/>
    </row>
    <row r="819" spans="1:8" ht="28.5" x14ac:dyDescent="0.3">
      <c r="A819" s="16" t="s">
        <v>1367</v>
      </c>
      <c r="B819" s="84" t="s">
        <v>1535</v>
      </c>
      <c r="C819" s="16" t="s">
        <v>1524</v>
      </c>
      <c r="D819" s="85">
        <v>26</v>
      </c>
      <c r="E819" s="52">
        <v>1664</v>
      </c>
      <c r="F819" s="88">
        <v>64</v>
      </c>
      <c r="G819" s="16" t="s">
        <v>40</v>
      </c>
      <c r="H819" s="110"/>
    </row>
    <row r="820" spans="1:8" ht="28.5" x14ac:dyDescent="0.3">
      <c r="A820" s="16" t="s">
        <v>1367</v>
      </c>
      <c r="B820" s="84" t="s">
        <v>1536</v>
      </c>
      <c r="C820" s="16" t="s">
        <v>1537</v>
      </c>
      <c r="D820" s="85">
        <v>12</v>
      </c>
      <c r="E820" s="52">
        <v>24</v>
      </c>
      <c r="F820" s="88">
        <v>2</v>
      </c>
      <c r="G820" s="16" t="s">
        <v>6</v>
      </c>
      <c r="H820" s="110"/>
    </row>
    <row r="821" spans="1:8" ht="28.5" x14ac:dyDescent="0.3">
      <c r="A821" s="16" t="s">
        <v>1367</v>
      </c>
      <c r="B821" s="84" t="s">
        <v>1538</v>
      </c>
      <c r="C821" s="16" t="s">
        <v>1537</v>
      </c>
      <c r="D821" s="85">
        <v>12</v>
      </c>
      <c r="E821" s="52">
        <v>480</v>
      </c>
      <c r="F821" s="88">
        <v>40</v>
      </c>
      <c r="G821" s="16" t="s">
        <v>92</v>
      </c>
      <c r="H821" s="110"/>
    </row>
    <row r="822" spans="1:8" ht="28.5" x14ac:dyDescent="0.3">
      <c r="A822" s="16" t="s">
        <v>1367</v>
      </c>
      <c r="B822" s="84" t="s">
        <v>1539</v>
      </c>
      <c r="C822" s="16" t="s">
        <v>1537</v>
      </c>
      <c r="D822" s="85">
        <v>8</v>
      </c>
      <c r="E822" s="52">
        <v>13720</v>
      </c>
      <c r="F822" s="88">
        <v>1715</v>
      </c>
      <c r="G822" s="16" t="s">
        <v>40</v>
      </c>
      <c r="H822" s="110"/>
    </row>
    <row r="823" spans="1:8" ht="28.5" x14ac:dyDescent="0.3">
      <c r="A823" s="16" t="s">
        <v>1367</v>
      </c>
      <c r="B823" s="84" t="s">
        <v>1540</v>
      </c>
      <c r="C823" s="16" t="s">
        <v>1541</v>
      </c>
      <c r="D823" s="85">
        <v>12</v>
      </c>
      <c r="E823" s="52">
        <v>468</v>
      </c>
      <c r="F823" s="88">
        <v>39</v>
      </c>
      <c r="G823" s="16" t="s">
        <v>92</v>
      </c>
      <c r="H823" s="110"/>
    </row>
    <row r="824" spans="1:8" ht="28.5" x14ac:dyDescent="0.3">
      <c r="A824" s="16" t="s">
        <v>1367</v>
      </c>
      <c r="B824" s="84" t="s">
        <v>1542</v>
      </c>
      <c r="C824" s="16" t="s">
        <v>1541</v>
      </c>
      <c r="D824" s="85">
        <v>8</v>
      </c>
      <c r="E824" s="52">
        <v>22992</v>
      </c>
      <c r="F824" s="88">
        <v>2874</v>
      </c>
      <c r="G824" s="16" t="s">
        <v>40</v>
      </c>
      <c r="H824" s="110"/>
    </row>
    <row r="825" spans="1:8" ht="28.5" x14ac:dyDescent="0.3">
      <c r="A825" s="16" t="s">
        <v>1367</v>
      </c>
      <c r="B825" s="84" t="s">
        <v>1543</v>
      </c>
      <c r="C825" s="16" t="s">
        <v>1544</v>
      </c>
      <c r="D825" s="85">
        <v>5</v>
      </c>
      <c r="E825" s="52">
        <v>135</v>
      </c>
      <c r="F825" s="88">
        <v>27</v>
      </c>
      <c r="G825" s="16" t="s">
        <v>6</v>
      </c>
      <c r="H825" s="110"/>
    </row>
    <row r="826" spans="1:8" ht="28.5" x14ac:dyDescent="0.3">
      <c r="A826" s="16" t="s">
        <v>1367</v>
      </c>
      <c r="B826" s="84" t="s">
        <v>1545</v>
      </c>
      <c r="C826" s="16" t="s">
        <v>1544</v>
      </c>
      <c r="D826" s="85">
        <v>5</v>
      </c>
      <c r="E826" s="52">
        <v>1165</v>
      </c>
      <c r="F826" s="88">
        <v>233</v>
      </c>
      <c r="G826" s="16" t="s">
        <v>92</v>
      </c>
      <c r="H826" s="110"/>
    </row>
    <row r="827" spans="1:8" ht="28.5" x14ac:dyDescent="0.3">
      <c r="A827" s="16" t="s">
        <v>1367</v>
      </c>
      <c r="B827" s="84" t="s">
        <v>1546</v>
      </c>
      <c r="C827" s="16" t="s">
        <v>1544</v>
      </c>
      <c r="D827" s="85">
        <v>3</v>
      </c>
      <c r="E827" s="52">
        <v>154956</v>
      </c>
      <c r="F827" s="88">
        <v>51652</v>
      </c>
      <c r="G827" s="16" t="s">
        <v>40</v>
      </c>
      <c r="H827" s="110"/>
    </row>
    <row r="828" spans="1:8" ht="28.5" x14ac:dyDescent="0.3">
      <c r="A828" s="16" t="s">
        <v>1367</v>
      </c>
      <c r="B828" s="84" t="s">
        <v>1547</v>
      </c>
      <c r="C828" s="16" t="s">
        <v>1548</v>
      </c>
      <c r="D828" s="85">
        <v>30</v>
      </c>
      <c r="E828" s="52">
        <v>3090</v>
      </c>
      <c r="F828" s="88">
        <v>103</v>
      </c>
      <c r="G828" s="16" t="s">
        <v>6</v>
      </c>
      <c r="H828" s="110"/>
    </row>
    <row r="829" spans="1:8" ht="28.5" x14ac:dyDescent="0.3">
      <c r="A829" s="16" t="s">
        <v>1367</v>
      </c>
      <c r="B829" s="84" t="s">
        <v>1549</v>
      </c>
      <c r="C829" s="16" t="s">
        <v>1548</v>
      </c>
      <c r="D829" s="85">
        <v>30</v>
      </c>
      <c r="E829" s="52">
        <v>16050</v>
      </c>
      <c r="F829" s="88">
        <v>535</v>
      </c>
      <c r="G829" s="16" t="s">
        <v>92</v>
      </c>
      <c r="H829" s="110"/>
    </row>
    <row r="830" spans="1:8" ht="28.5" x14ac:dyDescent="0.3">
      <c r="A830" s="16" t="s">
        <v>1367</v>
      </c>
      <c r="B830" s="84" t="s">
        <v>1550</v>
      </c>
      <c r="C830" s="16" t="s">
        <v>1548</v>
      </c>
      <c r="D830" s="85">
        <v>26</v>
      </c>
      <c r="E830" s="52">
        <v>2090712</v>
      </c>
      <c r="F830" s="88">
        <v>80412</v>
      </c>
      <c r="G830" s="16" t="s">
        <v>40</v>
      </c>
      <c r="H830" s="110"/>
    </row>
    <row r="831" spans="1:8" ht="28.5" x14ac:dyDescent="0.3">
      <c r="A831" s="16" t="s">
        <v>1367</v>
      </c>
      <c r="B831" s="84" t="s">
        <v>1551</v>
      </c>
      <c r="C831" s="16" t="s">
        <v>1552</v>
      </c>
      <c r="D831" s="85">
        <v>12</v>
      </c>
      <c r="E831" s="52">
        <v>36</v>
      </c>
      <c r="F831" s="88">
        <v>3</v>
      </c>
      <c r="G831" s="16" t="s">
        <v>6</v>
      </c>
      <c r="H831" s="110"/>
    </row>
    <row r="832" spans="1:8" ht="28.5" x14ac:dyDescent="0.3">
      <c r="A832" s="16" t="s">
        <v>1367</v>
      </c>
      <c r="B832" s="84" t="s">
        <v>1553</v>
      </c>
      <c r="C832" s="16" t="s">
        <v>1552</v>
      </c>
      <c r="D832" s="85">
        <v>12</v>
      </c>
      <c r="E832" s="52">
        <v>576</v>
      </c>
      <c r="F832" s="88">
        <v>48</v>
      </c>
      <c r="G832" s="16" t="s">
        <v>92</v>
      </c>
      <c r="H832" s="110"/>
    </row>
    <row r="833" spans="1:8" ht="28.5" x14ac:dyDescent="0.3">
      <c r="A833" s="16" t="s">
        <v>1367</v>
      </c>
      <c r="B833" s="84" t="s">
        <v>1554</v>
      </c>
      <c r="C833" s="16" t="s">
        <v>1552</v>
      </c>
      <c r="D833" s="85">
        <v>8</v>
      </c>
      <c r="E833" s="52">
        <v>206336</v>
      </c>
      <c r="F833" s="88">
        <v>25792</v>
      </c>
      <c r="G833" s="16" t="s">
        <v>40</v>
      </c>
      <c r="H833" s="110"/>
    </row>
    <row r="834" spans="1:8" ht="28.5" x14ac:dyDescent="0.3">
      <c r="A834" s="16" t="s">
        <v>1367</v>
      </c>
      <c r="B834" s="84" t="s">
        <v>1555</v>
      </c>
      <c r="C834" s="16" t="s">
        <v>1556</v>
      </c>
      <c r="D834" s="85">
        <v>12</v>
      </c>
      <c r="E834" s="52">
        <v>96</v>
      </c>
      <c r="F834" s="88">
        <v>8</v>
      </c>
      <c r="G834" s="16" t="s">
        <v>6</v>
      </c>
      <c r="H834" s="110"/>
    </row>
    <row r="835" spans="1:8" ht="28.5" x14ac:dyDescent="0.3">
      <c r="A835" s="16" t="s">
        <v>1367</v>
      </c>
      <c r="B835" s="84" t="s">
        <v>1557</v>
      </c>
      <c r="C835" s="16" t="s">
        <v>1556</v>
      </c>
      <c r="D835" s="85">
        <v>12</v>
      </c>
      <c r="E835" s="52">
        <v>1812</v>
      </c>
      <c r="F835" s="88">
        <v>151</v>
      </c>
      <c r="G835" s="16" t="s">
        <v>92</v>
      </c>
      <c r="H835" s="110"/>
    </row>
    <row r="836" spans="1:8" ht="28.5" x14ac:dyDescent="0.3">
      <c r="A836" s="16" t="s">
        <v>1367</v>
      </c>
      <c r="B836" s="84" t="s">
        <v>1558</v>
      </c>
      <c r="C836" s="16" t="s">
        <v>1556</v>
      </c>
      <c r="D836" s="85">
        <v>8</v>
      </c>
      <c r="E836" s="52">
        <v>58736</v>
      </c>
      <c r="F836" s="88">
        <v>7342</v>
      </c>
      <c r="G836" s="16" t="s">
        <v>40</v>
      </c>
      <c r="H836" s="110"/>
    </row>
    <row r="837" spans="1:8" ht="28.5" x14ac:dyDescent="0.3">
      <c r="A837" s="16" t="s">
        <v>1367</v>
      </c>
      <c r="B837" s="84" t="s">
        <v>1559</v>
      </c>
      <c r="C837" s="16" t="s">
        <v>1560</v>
      </c>
      <c r="D837" s="85">
        <v>20</v>
      </c>
      <c r="E837" s="52">
        <v>780</v>
      </c>
      <c r="F837" s="88">
        <v>39</v>
      </c>
      <c r="G837" s="16" t="s">
        <v>92</v>
      </c>
      <c r="H837" s="110"/>
    </row>
    <row r="838" spans="1:8" ht="28.5" x14ac:dyDescent="0.3">
      <c r="A838" s="16" t="s">
        <v>1367</v>
      </c>
      <c r="B838" s="84" t="s">
        <v>1561</v>
      </c>
      <c r="C838" s="16" t="s">
        <v>1560</v>
      </c>
      <c r="D838" s="85">
        <v>16</v>
      </c>
      <c r="E838" s="52">
        <v>10128</v>
      </c>
      <c r="F838" s="88">
        <v>633</v>
      </c>
      <c r="G838" s="16" t="s">
        <v>40</v>
      </c>
      <c r="H838" s="110"/>
    </row>
    <row r="839" spans="1:8" ht="28.5" x14ac:dyDescent="0.3">
      <c r="A839" s="16" t="s">
        <v>1367</v>
      </c>
      <c r="B839" s="84" t="s">
        <v>1562</v>
      </c>
      <c r="C839" s="16" t="s">
        <v>1563</v>
      </c>
      <c r="D839" s="85">
        <v>20</v>
      </c>
      <c r="E839" s="52">
        <v>2480</v>
      </c>
      <c r="F839" s="88">
        <v>124</v>
      </c>
      <c r="G839" s="16" t="s">
        <v>6</v>
      </c>
      <c r="H839" s="110"/>
    </row>
    <row r="840" spans="1:8" ht="28.5" x14ac:dyDescent="0.3">
      <c r="A840" s="16" t="s">
        <v>1367</v>
      </c>
      <c r="B840" s="84" t="s">
        <v>1564</v>
      </c>
      <c r="C840" s="16" t="s">
        <v>1563</v>
      </c>
      <c r="D840" s="85">
        <v>20</v>
      </c>
      <c r="E840" s="52">
        <v>31660</v>
      </c>
      <c r="F840" s="88">
        <v>1583</v>
      </c>
      <c r="G840" s="16" t="s">
        <v>92</v>
      </c>
      <c r="H840" s="110"/>
    </row>
    <row r="841" spans="1:8" ht="28.5" x14ac:dyDescent="0.3">
      <c r="A841" s="16" t="s">
        <v>1367</v>
      </c>
      <c r="B841" s="84" t="s">
        <v>1565</v>
      </c>
      <c r="C841" s="16" t="s">
        <v>1563</v>
      </c>
      <c r="D841" s="85">
        <v>16</v>
      </c>
      <c r="E841" s="52">
        <v>641808</v>
      </c>
      <c r="F841" s="88">
        <v>40113</v>
      </c>
      <c r="G841" s="16" t="s">
        <v>40</v>
      </c>
      <c r="H841" s="110"/>
    </row>
    <row r="842" spans="1:8" ht="28.5" x14ac:dyDescent="0.3">
      <c r="A842" s="16" t="s">
        <v>1367</v>
      </c>
      <c r="B842" s="84" t="s">
        <v>1566</v>
      </c>
      <c r="C842" s="16" t="s">
        <v>1567</v>
      </c>
      <c r="D842" s="85">
        <v>13</v>
      </c>
      <c r="E842" s="52">
        <v>104</v>
      </c>
      <c r="F842" s="88">
        <v>8</v>
      </c>
      <c r="G842" s="16" t="s">
        <v>6</v>
      </c>
      <c r="H842" s="110"/>
    </row>
    <row r="843" spans="1:8" ht="28.5" x14ac:dyDescent="0.3">
      <c r="A843" s="16" t="s">
        <v>1367</v>
      </c>
      <c r="B843" s="84" t="s">
        <v>1568</v>
      </c>
      <c r="C843" s="16" t="s">
        <v>1567</v>
      </c>
      <c r="D843" s="85">
        <v>13</v>
      </c>
      <c r="E843" s="52">
        <v>741</v>
      </c>
      <c r="F843" s="88">
        <v>57</v>
      </c>
      <c r="G843" s="16" t="s">
        <v>92</v>
      </c>
      <c r="H843" s="110"/>
    </row>
    <row r="844" spans="1:8" ht="28.5" x14ac:dyDescent="0.3">
      <c r="A844" s="16" t="s">
        <v>1367</v>
      </c>
      <c r="B844" s="84" t="s">
        <v>1569</v>
      </c>
      <c r="C844" s="16" t="s">
        <v>1567</v>
      </c>
      <c r="D844" s="85">
        <v>11</v>
      </c>
      <c r="E844" s="52">
        <v>38467</v>
      </c>
      <c r="F844" s="88">
        <v>3497</v>
      </c>
      <c r="G844" s="16" t="s">
        <v>40</v>
      </c>
      <c r="H844" s="110"/>
    </row>
    <row r="845" spans="1:8" ht="28.5" x14ac:dyDescent="0.3">
      <c r="A845" s="16" t="s">
        <v>1367</v>
      </c>
      <c r="B845" s="84" t="s">
        <v>1570</v>
      </c>
      <c r="C845" s="16" t="s">
        <v>1571</v>
      </c>
      <c r="D845" s="85">
        <v>20</v>
      </c>
      <c r="E845" s="52">
        <v>0</v>
      </c>
      <c r="F845" s="88">
        <v>0</v>
      </c>
      <c r="G845" s="16" t="s">
        <v>6</v>
      </c>
      <c r="H845" s="110"/>
    </row>
    <row r="846" spans="1:8" ht="28.5" x14ac:dyDescent="0.3">
      <c r="A846" s="16" t="s">
        <v>1367</v>
      </c>
      <c r="B846" s="84" t="s">
        <v>1572</v>
      </c>
      <c r="C846" s="16" t="s">
        <v>1571</v>
      </c>
      <c r="D846" s="85">
        <v>20</v>
      </c>
      <c r="E846" s="52">
        <v>360</v>
      </c>
      <c r="F846" s="88">
        <v>18</v>
      </c>
      <c r="G846" s="16" t="s">
        <v>92</v>
      </c>
      <c r="H846" s="110"/>
    </row>
    <row r="847" spans="1:8" ht="28.5" x14ac:dyDescent="0.3">
      <c r="A847" s="16" t="s">
        <v>1367</v>
      </c>
      <c r="B847" s="84" t="s">
        <v>1573</v>
      </c>
      <c r="C847" s="16" t="s">
        <v>1571</v>
      </c>
      <c r="D847" s="85">
        <v>16</v>
      </c>
      <c r="E847" s="52">
        <v>76144</v>
      </c>
      <c r="F847" s="88">
        <v>4759</v>
      </c>
      <c r="G847" s="16" t="s">
        <v>40</v>
      </c>
      <c r="H847" s="110"/>
    </row>
    <row r="848" spans="1:8" ht="28.5" x14ac:dyDescent="0.3">
      <c r="A848" s="16" t="s">
        <v>1367</v>
      </c>
      <c r="B848" s="84" t="s">
        <v>1574</v>
      </c>
      <c r="C848" s="16" t="s">
        <v>1575</v>
      </c>
      <c r="D848" s="85">
        <v>20</v>
      </c>
      <c r="E848" s="52">
        <v>100</v>
      </c>
      <c r="F848" s="88">
        <v>5</v>
      </c>
      <c r="G848" s="16" t="s">
        <v>6</v>
      </c>
      <c r="H848" s="110"/>
    </row>
    <row r="849" spans="1:8" ht="28.5" x14ac:dyDescent="0.3">
      <c r="A849" s="16" t="s">
        <v>1367</v>
      </c>
      <c r="B849" s="84" t="s">
        <v>1576</v>
      </c>
      <c r="C849" s="16" t="s">
        <v>1575</v>
      </c>
      <c r="D849" s="85">
        <v>20</v>
      </c>
      <c r="E849" s="52">
        <v>1440</v>
      </c>
      <c r="F849" s="88">
        <v>72</v>
      </c>
      <c r="G849" s="16" t="s">
        <v>92</v>
      </c>
      <c r="H849" s="110"/>
    </row>
    <row r="850" spans="1:8" ht="28.5" x14ac:dyDescent="0.3">
      <c r="A850" s="16" t="s">
        <v>1367</v>
      </c>
      <c r="B850" s="84" t="s">
        <v>1577</v>
      </c>
      <c r="C850" s="16" t="s">
        <v>1575</v>
      </c>
      <c r="D850" s="85">
        <v>16</v>
      </c>
      <c r="E850" s="52">
        <v>14560</v>
      </c>
      <c r="F850" s="88">
        <v>910</v>
      </c>
      <c r="G850" s="16" t="s">
        <v>92</v>
      </c>
      <c r="H850" s="110"/>
    </row>
    <row r="851" spans="1:8" ht="28.5" x14ac:dyDescent="0.3">
      <c r="A851" s="16" t="s">
        <v>1367</v>
      </c>
      <c r="B851" s="84" t="s">
        <v>1578</v>
      </c>
      <c r="C851" s="16" t="s">
        <v>1579</v>
      </c>
      <c r="D851" s="85">
        <v>500</v>
      </c>
      <c r="E851" s="52">
        <v>10500</v>
      </c>
      <c r="F851" s="88">
        <v>21</v>
      </c>
      <c r="G851" s="16" t="s">
        <v>20</v>
      </c>
      <c r="H851" s="110"/>
    </row>
    <row r="852" spans="1:8" ht="28.5" x14ac:dyDescent="0.3">
      <c r="A852" s="16" t="s">
        <v>1367</v>
      </c>
      <c r="B852" s="84" t="s">
        <v>1580</v>
      </c>
      <c r="C852" s="16" t="s">
        <v>1527</v>
      </c>
      <c r="D852" s="85">
        <v>80</v>
      </c>
      <c r="E852" s="52">
        <v>70720</v>
      </c>
      <c r="F852" s="88">
        <v>884</v>
      </c>
      <c r="G852" s="16" t="s">
        <v>6</v>
      </c>
      <c r="H852" s="110"/>
    </row>
    <row r="853" spans="1:8" ht="28.5" x14ac:dyDescent="0.3">
      <c r="A853" s="16" t="s">
        <v>1367</v>
      </c>
      <c r="B853" s="84" t="s">
        <v>1581</v>
      </c>
      <c r="C853" s="16" t="s">
        <v>1527</v>
      </c>
      <c r="D853" s="85">
        <v>80</v>
      </c>
      <c r="E853" s="52">
        <v>792320</v>
      </c>
      <c r="F853" s="88">
        <v>9904</v>
      </c>
      <c r="G853" s="16" t="s">
        <v>92</v>
      </c>
      <c r="H853" s="110"/>
    </row>
    <row r="854" spans="1:8" ht="28.5" x14ac:dyDescent="0.3">
      <c r="A854" s="16" t="s">
        <v>1367</v>
      </c>
      <c r="B854" s="84" t="s">
        <v>1582</v>
      </c>
      <c r="C854" s="16" t="s">
        <v>1583</v>
      </c>
      <c r="D854" s="85">
        <v>80</v>
      </c>
      <c r="E854" s="52">
        <v>25680</v>
      </c>
      <c r="F854" s="88">
        <v>321</v>
      </c>
      <c r="G854" s="16" t="s">
        <v>6</v>
      </c>
      <c r="H854" s="110"/>
    </row>
    <row r="855" spans="1:8" ht="28.5" x14ac:dyDescent="0.3">
      <c r="A855" s="16" t="s">
        <v>1367</v>
      </c>
      <c r="B855" s="84" t="s">
        <v>1584</v>
      </c>
      <c r="C855" s="16" t="s">
        <v>1583</v>
      </c>
      <c r="D855" s="85">
        <v>80</v>
      </c>
      <c r="E855" s="52">
        <v>172560</v>
      </c>
      <c r="F855" s="88">
        <v>2157</v>
      </c>
      <c r="G855" s="16" t="s">
        <v>92</v>
      </c>
      <c r="H855" s="110"/>
    </row>
    <row r="856" spans="1:8" ht="28.5" x14ac:dyDescent="0.3">
      <c r="A856" s="16" t="s">
        <v>1367</v>
      </c>
      <c r="B856" s="84" t="s">
        <v>1585</v>
      </c>
      <c r="C856" s="16" t="s">
        <v>1527</v>
      </c>
      <c r="D856" s="85">
        <v>60</v>
      </c>
      <c r="E856" s="52">
        <v>7127940</v>
      </c>
      <c r="F856" s="88">
        <v>118799</v>
      </c>
      <c r="G856" s="16" t="s">
        <v>40</v>
      </c>
      <c r="H856" s="110"/>
    </row>
    <row r="857" spans="1:8" ht="28.5" x14ac:dyDescent="0.3">
      <c r="A857" s="16" t="s">
        <v>1367</v>
      </c>
      <c r="B857" s="84" t="s">
        <v>1586</v>
      </c>
      <c r="C857" s="16" t="s">
        <v>1587</v>
      </c>
      <c r="D857" s="85">
        <v>255</v>
      </c>
      <c r="E857" s="52">
        <v>151470</v>
      </c>
      <c r="F857" s="88">
        <v>594</v>
      </c>
      <c r="G857" s="16" t="s">
        <v>20</v>
      </c>
      <c r="H857" s="110"/>
    </row>
    <row r="858" spans="1:8" ht="28.5" x14ac:dyDescent="0.3">
      <c r="A858" s="16" t="s">
        <v>1367</v>
      </c>
      <c r="B858" s="84" t="s">
        <v>1588</v>
      </c>
      <c r="C858" s="16" t="s">
        <v>1589</v>
      </c>
      <c r="D858" s="85">
        <v>300</v>
      </c>
      <c r="E858" s="52">
        <v>18158700</v>
      </c>
      <c r="F858" s="88">
        <v>60529</v>
      </c>
      <c r="G858" s="16" t="s">
        <v>40</v>
      </c>
      <c r="H858" s="110"/>
    </row>
    <row r="859" spans="1:8" ht="28.5" x14ac:dyDescent="0.3">
      <c r="A859" s="16" t="s">
        <v>1367</v>
      </c>
      <c r="B859" s="84" t="s">
        <v>1590</v>
      </c>
      <c r="C859" s="16" t="s">
        <v>1591</v>
      </c>
      <c r="D859" s="85">
        <v>500</v>
      </c>
      <c r="E859" s="52">
        <v>74000</v>
      </c>
      <c r="F859" s="88">
        <v>148</v>
      </c>
      <c r="G859" s="16" t="s">
        <v>20</v>
      </c>
      <c r="H859" s="110"/>
    </row>
    <row r="860" spans="1:8" ht="28.5" x14ac:dyDescent="0.3">
      <c r="A860" s="16" t="s">
        <v>1367</v>
      </c>
      <c r="B860" s="84" t="s">
        <v>1592</v>
      </c>
      <c r="C860" s="16" t="s">
        <v>1579</v>
      </c>
      <c r="D860" s="85">
        <v>330</v>
      </c>
      <c r="E860" s="52">
        <v>660</v>
      </c>
      <c r="F860" s="88">
        <v>2</v>
      </c>
      <c r="G860" s="16" t="s">
        <v>20</v>
      </c>
      <c r="H860" s="110"/>
    </row>
    <row r="861" spans="1:8" ht="28.5" x14ac:dyDescent="0.3">
      <c r="A861" s="16" t="s">
        <v>1367</v>
      </c>
      <c r="B861" s="84" t="s">
        <v>1593</v>
      </c>
      <c r="C861" s="16" t="s">
        <v>1594</v>
      </c>
      <c r="D861" s="85">
        <v>210</v>
      </c>
      <c r="E861" s="52">
        <v>513870</v>
      </c>
      <c r="F861" s="88">
        <v>2447</v>
      </c>
      <c r="G861" s="16" t="s">
        <v>20</v>
      </c>
      <c r="H861" s="110"/>
    </row>
    <row r="862" spans="1:8" ht="28.5" x14ac:dyDescent="0.3">
      <c r="A862" s="16" t="s">
        <v>1367</v>
      </c>
      <c r="B862" s="84" t="s">
        <v>1595</v>
      </c>
      <c r="C862" s="16" t="s">
        <v>1596</v>
      </c>
      <c r="D862" s="85">
        <v>330</v>
      </c>
      <c r="E862" s="52">
        <v>883080</v>
      </c>
      <c r="F862" s="88">
        <v>2676</v>
      </c>
      <c r="G862" s="16" t="s">
        <v>20</v>
      </c>
      <c r="H862" s="110"/>
    </row>
    <row r="863" spans="1:8" ht="28.5" x14ac:dyDescent="0.3">
      <c r="A863" s="16" t="s">
        <v>1367</v>
      </c>
      <c r="B863" s="84" t="s">
        <v>1597</v>
      </c>
      <c r="C863" s="16" t="s">
        <v>1598</v>
      </c>
      <c r="D863" s="85">
        <v>500</v>
      </c>
      <c r="E863" s="52">
        <v>7000</v>
      </c>
      <c r="F863" s="88">
        <v>14</v>
      </c>
      <c r="G863" s="16" t="s">
        <v>20</v>
      </c>
      <c r="H863" s="110"/>
    </row>
    <row r="864" spans="1:8" ht="28.5" x14ac:dyDescent="0.3">
      <c r="A864" s="16" t="s">
        <v>1367</v>
      </c>
      <c r="B864" s="84" t="s">
        <v>1599</v>
      </c>
      <c r="C864" s="16" t="s">
        <v>1600</v>
      </c>
      <c r="D864" s="85">
        <v>150</v>
      </c>
      <c r="E864" s="52" t="s">
        <v>61</v>
      </c>
      <c r="F864" s="89" t="s">
        <v>61</v>
      </c>
      <c r="G864" s="16" t="s">
        <v>20</v>
      </c>
      <c r="H864" s="110"/>
    </row>
    <row r="865" spans="1:8" ht="28.5" x14ac:dyDescent="0.3">
      <c r="A865" s="16" t="s">
        <v>1367</v>
      </c>
      <c r="B865" s="84" t="s">
        <v>1601</v>
      </c>
      <c r="C865" s="16" t="s">
        <v>1591</v>
      </c>
      <c r="D865" s="85">
        <v>330</v>
      </c>
      <c r="E865" s="52">
        <v>99330</v>
      </c>
      <c r="F865" s="88">
        <v>301</v>
      </c>
      <c r="G865" s="16" t="s">
        <v>20</v>
      </c>
      <c r="H865" s="110"/>
    </row>
    <row r="866" spans="1:8" ht="28.5" x14ac:dyDescent="0.3">
      <c r="A866" s="16" t="s">
        <v>1367</v>
      </c>
      <c r="B866" s="84" t="s">
        <v>1602</v>
      </c>
      <c r="C866" s="16" t="s">
        <v>1603</v>
      </c>
      <c r="D866" s="85">
        <v>210</v>
      </c>
      <c r="E866" s="52">
        <v>234150</v>
      </c>
      <c r="F866" s="88">
        <v>1115</v>
      </c>
      <c r="G866" s="16" t="s">
        <v>20</v>
      </c>
      <c r="H866" s="110"/>
    </row>
    <row r="867" spans="1:8" ht="28.5" x14ac:dyDescent="0.3">
      <c r="A867" s="16" t="s">
        <v>1367</v>
      </c>
      <c r="B867" s="84" t="s">
        <v>1604</v>
      </c>
      <c r="C867" s="16" t="s">
        <v>1605</v>
      </c>
      <c r="D867" s="85">
        <v>330</v>
      </c>
      <c r="E867" s="52">
        <v>99330</v>
      </c>
      <c r="F867" s="88">
        <v>301</v>
      </c>
      <c r="G867" s="16" t="s">
        <v>20</v>
      </c>
      <c r="H867" s="110"/>
    </row>
    <row r="868" spans="1:8" ht="28.5" x14ac:dyDescent="0.3">
      <c r="A868" s="16" t="s">
        <v>1367</v>
      </c>
      <c r="B868" s="84" t="s">
        <v>1606</v>
      </c>
      <c r="C868" s="16" t="s">
        <v>1607</v>
      </c>
      <c r="D868" s="85">
        <v>330</v>
      </c>
      <c r="E868" s="52">
        <v>224070</v>
      </c>
      <c r="F868" s="88">
        <v>679</v>
      </c>
      <c r="G868" s="16" t="s">
        <v>20</v>
      </c>
      <c r="H868" s="110"/>
    </row>
    <row r="869" spans="1:8" ht="28.5" x14ac:dyDescent="0.3">
      <c r="A869" s="16" t="s">
        <v>1367</v>
      </c>
      <c r="B869" s="84" t="s">
        <v>1608</v>
      </c>
      <c r="C869" s="16" t="s">
        <v>1609</v>
      </c>
      <c r="D869" s="85">
        <v>500</v>
      </c>
      <c r="E869" s="52">
        <v>3500</v>
      </c>
      <c r="F869" s="88">
        <v>7</v>
      </c>
      <c r="G869" s="16" t="s">
        <v>20</v>
      </c>
      <c r="H869" s="110"/>
    </row>
    <row r="870" spans="1:8" ht="28.5" x14ac:dyDescent="0.3">
      <c r="A870" s="16" t="s">
        <v>1367</v>
      </c>
      <c r="B870" s="84" t="s">
        <v>1610</v>
      </c>
      <c r="C870" s="16" t="s">
        <v>1611</v>
      </c>
      <c r="D870" s="85">
        <v>150</v>
      </c>
      <c r="E870" s="52">
        <v>2550</v>
      </c>
      <c r="F870" s="88">
        <v>17</v>
      </c>
      <c r="G870" s="16" t="s">
        <v>20</v>
      </c>
      <c r="H870" s="110"/>
    </row>
    <row r="871" spans="1:8" ht="28.5" x14ac:dyDescent="0.3">
      <c r="A871" s="16" t="s">
        <v>1367</v>
      </c>
      <c r="B871" s="84" t="s">
        <v>1612</v>
      </c>
      <c r="C871" s="16" t="s">
        <v>1613</v>
      </c>
      <c r="D871" s="85">
        <v>16</v>
      </c>
      <c r="E871" s="52">
        <v>54304</v>
      </c>
      <c r="F871" s="88">
        <v>3394</v>
      </c>
      <c r="G871" s="16" t="s">
        <v>40</v>
      </c>
      <c r="H871" s="110"/>
    </row>
    <row r="872" spans="1:8" ht="28.5" x14ac:dyDescent="0.3">
      <c r="A872" s="16" t="s">
        <v>1367</v>
      </c>
      <c r="B872" s="84" t="s">
        <v>1614</v>
      </c>
      <c r="C872" s="16" t="s">
        <v>1615</v>
      </c>
      <c r="D872" s="85">
        <v>150</v>
      </c>
      <c r="E872" s="52">
        <v>1808700</v>
      </c>
      <c r="F872" s="88">
        <v>12058</v>
      </c>
      <c r="G872" s="16" t="s">
        <v>20</v>
      </c>
      <c r="H872" s="110"/>
    </row>
    <row r="873" spans="1:8" ht="28.5" x14ac:dyDescent="0.3">
      <c r="A873" s="16" t="s">
        <v>1367</v>
      </c>
      <c r="B873" s="84" t="s">
        <v>1616</v>
      </c>
      <c r="C873" s="16" t="s">
        <v>1613</v>
      </c>
      <c r="D873" s="85">
        <v>20</v>
      </c>
      <c r="E873" s="52">
        <v>1800</v>
      </c>
      <c r="F873" s="88">
        <v>90</v>
      </c>
      <c r="G873" s="16" t="s">
        <v>92</v>
      </c>
      <c r="H873" s="110"/>
    </row>
    <row r="874" spans="1:8" ht="28.5" x14ac:dyDescent="0.3">
      <c r="A874" s="16" t="s">
        <v>1367</v>
      </c>
      <c r="B874" s="84" t="s">
        <v>1617</v>
      </c>
      <c r="C874" s="16" t="s">
        <v>1618</v>
      </c>
      <c r="D874" s="85">
        <v>150</v>
      </c>
      <c r="E874" s="52">
        <v>300</v>
      </c>
      <c r="F874" s="88">
        <v>2</v>
      </c>
      <c r="G874" s="16" t="s">
        <v>20</v>
      </c>
      <c r="H874" s="110"/>
    </row>
    <row r="875" spans="1:8" ht="28.5" x14ac:dyDescent="0.3">
      <c r="A875" s="16" t="s">
        <v>1367</v>
      </c>
      <c r="B875" s="84" t="s">
        <v>1619</v>
      </c>
      <c r="C875" s="16" t="s">
        <v>1613</v>
      </c>
      <c r="D875" s="85">
        <v>20</v>
      </c>
      <c r="E875" s="52">
        <v>80</v>
      </c>
      <c r="F875" s="88">
        <v>4</v>
      </c>
      <c r="G875" s="16" t="s">
        <v>6</v>
      </c>
      <c r="H875" s="110"/>
    </row>
    <row r="876" spans="1:8" ht="28.5" x14ac:dyDescent="0.3">
      <c r="A876" s="16" t="s">
        <v>1367</v>
      </c>
      <c r="B876" s="84" t="s">
        <v>1620</v>
      </c>
      <c r="C876" s="16" t="s">
        <v>1621</v>
      </c>
      <c r="D876" s="85">
        <v>25</v>
      </c>
      <c r="E876" s="52">
        <v>305450</v>
      </c>
      <c r="F876" s="88">
        <v>12218</v>
      </c>
      <c r="G876" s="16" t="s">
        <v>20</v>
      </c>
      <c r="H876" s="110"/>
    </row>
    <row r="877" spans="1:8" ht="28.5" x14ac:dyDescent="0.3">
      <c r="A877" s="16" t="s">
        <v>1367</v>
      </c>
      <c r="B877" s="84" t="s">
        <v>1622</v>
      </c>
      <c r="C877" s="16" t="s">
        <v>1623</v>
      </c>
      <c r="D877" s="85">
        <v>8</v>
      </c>
      <c r="E877" s="52">
        <v>403008</v>
      </c>
      <c r="F877" s="88">
        <v>50376</v>
      </c>
      <c r="G877" s="16" t="s">
        <v>40</v>
      </c>
      <c r="H877" s="110"/>
    </row>
    <row r="878" spans="1:8" ht="28.5" x14ac:dyDescent="0.3">
      <c r="A878" s="16" t="s">
        <v>1367</v>
      </c>
      <c r="B878" s="84" t="s">
        <v>1624</v>
      </c>
      <c r="C878" s="16" t="s">
        <v>1625</v>
      </c>
      <c r="D878" s="85">
        <v>25</v>
      </c>
      <c r="E878" s="52">
        <v>9275</v>
      </c>
      <c r="F878" s="88">
        <v>371</v>
      </c>
      <c r="G878" s="16" t="s">
        <v>20</v>
      </c>
      <c r="H878" s="110"/>
    </row>
    <row r="879" spans="1:8" ht="28.5" x14ac:dyDescent="0.3">
      <c r="A879" s="16" t="s">
        <v>1367</v>
      </c>
      <c r="B879" s="84" t="s">
        <v>1626</v>
      </c>
      <c r="C879" s="16" t="s">
        <v>1627</v>
      </c>
      <c r="D879" s="85">
        <v>8</v>
      </c>
      <c r="E879" s="52">
        <v>283896</v>
      </c>
      <c r="F879" s="88">
        <v>35487</v>
      </c>
      <c r="G879" s="16" t="s">
        <v>40</v>
      </c>
      <c r="H879" s="110"/>
    </row>
    <row r="880" spans="1:8" ht="28.5" x14ac:dyDescent="0.3">
      <c r="A880" s="16" t="s">
        <v>1367</v>
      </c>
      <c r="B880" s="84" t="s">
        <v>1628</v>
      </c>
      <c r="C880" s="16" t="s">
        <v>1629</v>
      </c>
      <c r="D880" s="85">
        <v>25</v>
      </c>
      <c r="E880" s="52">
        <v>350</v>
      </c>
      <c r="F880" s="88">
        <v>14</v>
      </c>
      <c r="G880" s="16" t="s">
        <v>20</v>
      </c>
      <c r="H880" s="110"/>
    </row>
    <row r="881" spans="1:8" ht="28.5" x14ac:dyDescent="0.3">
      <c r="A881" s="16" t="s">
        <v>1367</v>
      </c>
      <c r="B881" s="84" t="s">
        <v>1630</v>
      </c>
      <c r="C881" s="16" t="s">
        <v>1631</v>
      </c>
      <c r="D881" s="85">
        <v>26</v>
      </c>
      <c r="E881" s="52">
        <v>15730</v>
      </c>
      <c r="F881" s="88">
        <v>605</v>
      </c>
      <c r="G881" s="16" t="s">
        <v>40</v>
      </c>
      <c r="H881" s="110"/>
    </row>
    <row r="882" spans="1:8" ht="28.5" x14ac:dyDescent="0.3">
      <c r="A882" s="16" t="s">
        <v>1367</v>
      </c>
      <c r="B882" s="84" t="s">
        <v>1632</v>
      </c>
      <c r="C882" s="16" t="s">
        <v>1633</v>
      </c>
      <c r="D882" s="85">
        <v>155</v>
      </c>
      <c r="E882" s="52">
        <v>63705</v>
      </c>
      <c r="F882" s="88">
        <v>411</v>
      </c>
      <c r="G882" s="16" t="s">
        <v>20</v>
      </c>
      <c r="H882" s="110"/>
    </row>
    <row r="883" spans="1:8" ht="28.5" x14ac:dyDescent="0.3">
      <c r="A883" s="16" t="s">
        <v>1367</v>
      </c>
      <c r="B883" s="84" t="s">
        <v>1634</v>
      </c>
      <c r="C883" s="16" t="s">
        <v>1631</v>
      </c>
      <c r="D883" s="85">
        <v>30</v>
      </c>
      <c r="E883" s="52">
        <v>660</v>
      </c>
      <c r="F883" s="88">
        <v>22</v>
      </c>
      <c r="G883" s="16" t="s">
        <v>92</v>
      </c>
      <c r="H883" s="110"/>
    </row>
    <row r="884" spans="1:8" ht="28.5" x14ac:dyDescent="0.3">
      <c r="A884" s="16" t="s">
        <v>1367</v>
      </c>
      <c r="B884" s="84" t="s">
        <v>1635</v>
      </c>
      <c r="C884" s="16" t="s">
        <v>1631</v>
      </c>
      <c r="D884" s="85">
        <v>30</v>
      </c>
      <c r="E884" s="52">
        <v>150</v>
      </c>
      <c r="F884" s="88">
        <v>5</v>
      </c>
      <c r="G884" s="16" t="s">
        <v>6</v>
      </c>
      <c r="H884" s="110"/>
    </row>
    <row r="885" spans="1:8" ht="28.5" x14ac:dyDescent="0.3">
      <c r="A885" s="16" t="s">
        <v>1367</v>
      </c>
      <c r="B885" s="84" t="s">
        <v>1636</v>
      </c>
      <c r="C885" s="16" t="s">
        <v>1637</v>
      </c>
      <c r="D885" s="85">
        <v>100</v>
      </c>
      <c r="E885" s="52">
        <v>2300</v>
      </c>
      <c r="F885" s="88">
        <v>23</v>
      </c>
      <c r="G885" s="16" t="s">
        <v>20</v>
      </c>
      <c r="H885" s="110"/>
    </row>
    <row r="886" spans="1:8" ht="28.5" x14ac:dyDescent="0.3">
      <c r="A886" s="16" t="s">
        <v>1367</v>
      </c>
      <c r="B886" s="84" t="s">
        <v>1638</v>
      </c>
      <c r="C886" s="16" t="s">
        <v>1639</v>
      </c>
      <c r="D886" s="85">
        <v>8</v>
      </c>
      <c r="E886" s="52">
        <v>1752</v>
      </c>
      <c r="F886" s="88">
        <v>219</v>
      </c>
      <c r="G886" s="16" t="s">
        <v>40</v>
      </c>
      <c r="H886" s="110"/>
    </row>
    <row r="887" spans="1:8" ht="28.5" x14ac:dyDescent="0.3">
      <c r="A887" s="16" t="s">
        <v>1367</v>
      </c>
      <c r="B887" s="84" t="s">
        <v>1640</v>
      </c>
      <c r="C887" s="16" t="s">
        <v>1641</v>
      </c>
      <c r="D887" s="85">
        <v>155</v>
      </c>
      <c r="E887" s="52">
        <v>2480</v>
      </c>
      <c r="F887" s="88">
        <v>16</v>
      </c>
      <c r="G887" s="16" t="s">
        <v>20</v>
      </c>
      <c r="H887" s="110"/>
    </row>
    <row r="888" spans="1:8" ht="28.5" x14ac:dyDescent="0.3">
      <c r="A888" s="16" t="s">
        <v>1367</v>
      </c>
      <c r="B888" s="84" t="s">
        <v>1642</v>
      </c>
      <c r="C888" s="16" t="s">
        <v>1639</v>
      </c>
      <c r="D888" s="85">
        <v>12</v>
      </c>
      <c r="E888" s="52">
        <v>12</v>
      </c>
      <c r="F888" s="88">
        <v>1</v>
      </c>
      <c r="G888" s="16" t="s">
        <v>92</v>
      </c>
      <c r="H888" s="110"/>
    </row>
    <row r="889" spans="1:8" ht="28.5" x14ac:dyDescent="0.3">
      <c r="A889" s="16" t="s">
        <v>1367</v>
      </c>
      <c r="B889" s="84" t="s">
        <v>1643</v>
      </c>
      <c r="C889" s="16" t="s">
        <v>1639</v>
      </c>
      <c r="D889" s="85">
        <v>12</v>
      </c>
      <c r="E889" s="52" t="s">
        <v>61</v>
      </c>
      <c r="F889" s="88" t="s">
        <v>61</v>
      </c>
      <c r="G889" s="16" t="s">
        <v>6</v>
      </c>
      <c r="H889" s="110"/>
    </row>
    <row r="890" spans="1:8" ht="28.5" x14ac:dyDescent="0.3">
      <c r="A890" s="16" t="s">
        <v>1367</v>
      </c>
      <c r="B890" s="84" t="s">
        <v>1644</v>
      </c>
      <c r="C890" s="16" t="s">
        <v>1645</v>
      </c>
      <c r="D890" s="85">
        <v>155</v>
      </c>
      <c r="E890" s="52">
        <v>2480</v>
      </c>
      <c r="F890" s="88">
        <v>16</v>
      </c>
      <c r="G890" s="16" t="s">
        <v>20</v>
      </c>
      <c r="H890" s="110"/>
    </row>
    <row r="891" spans="1:8" ht="28.5" x14ac:dyDescent="0.3">
      <c r="A891" s="16" t="s">
        <v>1367</v>
      </c>
      <c r="B891" s="84" t="s">
        <v>1646</v>
      </c>
      <c r="C891" s="16" t="s">
        <v>1647</v>
      </c>
      <c r="D891" s="85">
        <v>3</v>
      </c>
      <c r="E891" s="52">
        <v>744</v>
      </c>
      <c r="F891" s="88">
        <v>248</v>
      </c>
      <c r="G891" s="16" t="s">
        <v>40</v>
      </c>
      <c r="H891" s="110"/>
    </row>
    <row r="892" spans="1:8" ht="28.5" x14ac:dyDescent="0.3">
      <c r="A892" s="16" t="s">
        <v>1367</v>
      </c>
      <c r="B892" s="84" t="s">
        <v>1648</v>
      </c>
      <c r="C892" s="16" t="s">
        <v>1649</v>
      </c>
      <c r="D892" s="85">
        <v>130</v>
      </c>
      <c r="E892" s="52">
        <v>37960</v>
      </c>
      <c r="F892" s="88">
        <v>292</v>
      </c>
      <c r="G892" s="16" t="s">
        <v>20</v>
      </c>
      <c r="H892" s="110"/>
    </row>
    <row r="893" spans="1:8" ht="28.5" x14ac:dyDescent="0.3">
      <c r="A893" s="16" t="s">
        <v>1367</v>
      </c>
      <c r="B893" s="84" t="s">
        <v>1650</v>
      </c>
      <c r="C893" s="16" t="s">
        <v>1651</v>
      </c>
      <c r="D893" s="85">
        <v>11</v>
      </c>
      <c r="E893" s="52">
        <v>209</v>
      </c>
      <c r="F893" s="88">
        <v>19</v>
      </c>
      <c r="G893" s="16" t="s">
        <v>40</v>
      </c>
      <c r="H893" s="110"/>
    </row>
    <row r="894" spans="1:8" ht="28.5" x14ac:dyDescent="0.3">
      <c r="A894" s="16" t="s">
        <v>1367</v>
      </c>
      <c r="B894" s="84" t="s">
        <v>1652</v>
      </c>
      <c r="C894" s="16" t="s">
        <v>1653</v>
      </c>
      <c r="D894" s="85">
        <v>155</v>
      </c>
      <c r="E894" s="52">
        <v>1085</v>
      </c>
      <c r="F894" s="88">
        <v>7</v>
      </c>
      <c r="G894" s="16" t="s">
        <v>20</v>
      </c>
      <c r="H894" s="110"/>
    </row>
    <row r="895" spans="1:8" ht="28.5" x14ac:dyDescent="0.3">
      <c r="A895" s="16" t="s">
        <v>1367</v>
      </c>
      <c r="B895" s="84" t="s">
        <v>1654</v>
      </c>
      <c r="C895" s="16" t="s">
        <v>1647</v>
      </c>
      <c r="D895" s="85">
        <v>5</v>
      </c>
      <c r="E895" s="52">
        <v>10</v>
      </c>
      <c r="F895" s="88">
        <v>2</v>
      </c>
      <c r="G895" s="16" t="s">
        <v>92</v>
      </c>
      <c r="H895" s="110"/>
    </row>
    <row r="896" spans="1:8" ht="28.5" x14ac:dyDescent="0.3">
      <c r="A896" s="16" t="s">
        <v>1367</v>
      </c>
      <c r="B896" s="84" t="s">
        <v>1655</v>
      </c>
      <c r="C896" s="84" t="s">
        <v>1522</v>
      </c>
      <c r="D896" s="85">
        <v>25</v>
      </c>
      <c r="E896" s="52">
        <v>0</v>
      </c>
      <c r="F896" s="88">
        <v>0</v>
      </c>
      <c r="G896" s="16" t="s">
        <v>92</v>
      </c>
      <c r="H896" s="110"/>
    </row>
    <row r="897" spans="1:8" ht="28.5" x14ac:dyDescent="0.3">
      <c r="A897" s="16" t="s">
        <v>1367</v>
      </c>
      <c r="B897" s="84" t="s">
        <v>1656</v>
      </c>
      <c r="C897" s="16" t="s">
        <v>1651</v>
      </c>
      <c r="D897" s="85">
        <v>13</v>
      </c>
      <c r="E897" s="52">
        <v>26</v>
      </c>
      <c r="F897" s="88">
        <v>2</v>
      </c>
      <c r="G897" s="16" t="s">
        <v>20</v>
      </c>
      <c r="H897" s="110"/>
    </row>
    <row r="898" spans="1:8" ht="28.5" x14ac:dyDescent="0.3">
      <c r="A898" s="16" t="s">
        <v>1367</v>
      </c>
      <c r="B898" s="84" t="s">
        <v>1657</v>
      </c>
      <c r="C898" s="16" t="s">
        <v>1627</v>
      </c>
      <c r="D898" s="85">
        <v>12</v>
      </c>
      <c r="E898" s="52">
        <v>360</v>
      </c>
      <c r="F898" s="88">
        <v>30</v>
      </c>
      <c r="G898" s="16" t="s">
        <v>6</v>
      </c>
      <c r="H898" s="110"/>
    </row>
    <row r="899" spans="1:8" ht="28.5" x14ac:dyDescent="0.3">
      <c r="A899" s="16" t="s">
        <v>1367</v>
      </c>
      <c r="B899" s="84" t="s">
        <v>1658</v>
      </c>
      <c r="C899" s="16" t="s">
        <v>1647</v>
      </c>
      <c r="D899" s="85">
        <v>5</v>
      </c>
      <c r="E899" s="52">
        <v>0</v>
      </c>
      <c r="F899" s="88">
        <v>0</v>
      </c>
      <c r="G899" s="16" t="s">
        <v>6</v>
      </c>
      <c r="H899" s="110"/>
    </row>
    <row r="900" spans="1:8" ht="28.5" x14ac:dyDescent="0.3">
      <c r="A900" s="16" t="s">
        <v>1367</v>
      </c>
      <c r="B900" s="84" t="s">
        <v>1659</v>
      </c>
      <c r="C900" s="16" t="s">
        <v>1627</v>
      </c>
      <c r="D900" s="85">
        <v>12</v>
      </c>
      <c r="E900" s="52">
        <v>10644</v>
      </c>
      <c r="F900" s="88">
        <v>887</v>
      </c>
      <c r="G900" s="16" t="s">
        <v>92</v>
      </c>
      <c r="H900" s="110"/>
    </row>
    <row r="901" spans="1:8" ht="28.5" x14ac:dyDescent="0.3">
      <c r="A901" s="16" t="s">
        <v>1367</v>
      </c>
      <c r="B901" s="84" t="s">
        <v>1660</v>
      </c>
      <c r="C901" s="16" t="s">
        <v>1661</v>
      </c>
      <c r="D901" s="85">
        <v>40</v>
      </c>
      <c r="E901" s="52">
        <v>0</v>
      </c>
      <c r="F901" s="88">
        <v>0</v>
      </c>
      <c r="G901" s="16" t="s">
        <v>6</v>
      </c>
      <c r="H901" s="110"/>
    </row>
    <row r="902" spans="1:8" ht="28.5" x14ac:dyDescent="0.3">
      <c r="A902" s="16" t="s">
        <v>1367</v>
      </c>
      <c r="B902" s="84" t="s">
        <v>1662</v>
      </c>
      <c r="C902" s="16" t="s">
        <v>1613</v>
      </c>
      <c r="D902" s="85">
        <v>12</v>
      </c>
      <c r="E902" s="52">
        <v>612</v>
      </c>
      <c r="F902" s="88">
        <v>51</v>
      </c>
      <c r="G902" s="16" t="s">
        <v>6</v>
      </c>
      <c r="H902" s="110"/>
    </row>
    <row r="903" spans="1:8" ht="28.5" x14ac:dyDescent="0.3">
      <c r="A903" s="16" t="s">
        <v>1367</v>
      </c>
      <c r="B903" s="84" t="s">
        <v>1663</v>
      </c>
      <c r="C903" s="16" t="s">
        <v>1664</v>
      </c>
      <c r="D903" s="85">
        <v>40</v>
      </c>
      <c r="E903" s="52">
        <v>18200</v>
      </c>
      <c r="F903" s="88">
        <v>455</v>
      </c>
      <c r="G903" s="16" t="s">
        <v>20</v>
      </c>
      <c r="H903" s="110"/>
    </row>
    <row r="904" spans="1:8" ht="28.5" x14ac:dyDescent="0.3">
      <c r="A904" s="16" t="s">
        <v>1367</v>
      </c>
      <c r="B904" s="84" t="s">
        <v>1665</v>
      </c>
      <c r="C904" s="16" t="s">
        <v>1666</v>
      </c>
      <c r="D904" s="85">
        <v>12</v>
      </c>
      <c r="E904" s="52">
        <v>7416</v>
      </c>
      <c r="F904" s="88">
        <v>618</v>
      </c>
      <c r="G904" s="16" t="s">
        <v>92</v>
      </c>
      <c r="H904" s="110"/>
    </row>
    <row r="905" spans="1:8" ht="28.5" x14ac:dyDescent="0.3">
      <c r="A905" s="16" t="s">
        <v>1367</v>
      </c>
      <c r="B905" s="84" t="s">
        <v>1667</v>
      </c>
      <c r="C905" s="84" t="s">
        <v>1668</v>
      </c>
      <c r="D905" s="85">
        <v>8</v>
      </c>
      <c r="E905" s="52">
        <v>10322576</v>
      </c>
      <c r="F905" s="88">
        <v>1290322</v>
      </c>
      <c r="G905" s="16" t="s">
        <v>40</v>
      </c>
      <c r="H905" s="110"/>
    </row>
    <row r="906" spans="1:8" ht="28.5" x14ac:dyDescent="0.3">
      <c r="A906" s="16" t="s">
        <v>1367</v>
      </c>
      <c r="B906" s="84" t="s">
        <v>1669</v>
      </c>
      <c r="C906" s="16" t="s">
        <v>1670</v>
      </c>
      <c r="D906" s="85">
        <v>12</v>
      </c>
      <c r="E906" s="52">
        <v>940776</v>
      </c>
      <c r="F906" s="88">
        <v>78398</v>
      </c>
      <c r="G906" s="16" t="s">
        <v>40</v>
      </c>
      <c r="H906" s="110"/>
    </row>
    <row r="907" spans="1:8" ht="42.75" x14ac:dyDescent="0.3">
      <c r="A907" s="16" t="s">
        <v>1367</v>
      </c>
      <c r="B907" s="84" t="s">
        <v>1671</v>
      </c>
      <c r="C907" s="16" t="s">
        <v>1672</v>
      </c>
      <c r="D907" s="85">
        <v>500</v>
      </c>
      <c r="E907" s="52">
        <v>171000</v>
      </c>
      <c r="F907" s="88">
        <v>342</v>
      </c>
      <c r="G907" s="16" t="s">
        <v>40</v>
      </c>
      <c r="H907" s="110"/>
    </row>
    <row r="908" spans="1:8" ht="42.75" x14ac:dyDescent="0.3">
      <c r="A908" s="16" t="s">
        <v>1367</v>
      </c>
      <c r="B908" s="90" t="s">
        <v>1673</v>
      </c>
      <c r="C908" s="16" t="s">
        <v>1675</v>
      </c>
      <c r="D908" s="85" t="s">
        <v>1674</v>
      </c>
      <c r="E908" s="159">
        <f>61496039-SUM(E905:E907)</f>
        <v>50061687</v>
      </c>
      <c r="F908" s="88">
        <v>1299037</v>
      </c>
      <c r="G908" s="16" t="s">
        <v>40</v>
      </c>
      <c r="H908" s="126"/>
    </row>
    <row r="909" spans="1:8" ht="42.75" x14ac:dyDescent="0.3">
      <c r="A909" s="16" t="s">
        <v>1367</v>
      </c>
      <c r="B909" s="84" t="s">
        <v>1676</v>
      </c>
      <c r="C909" s="16" t="s">
        <v>1677</v>
      </c>
      <c r="D909" s="85">
        <v>35</v>
      </c>
      <c r="E909" s="52">
        <v>771855</v>
      </c>
      <c r="F909" s="88">
        <v>22053</v>
      </c>
      <c r="G909" s="16" t="s">
        <v>40</v>
      </c>
      <c r="H909" s="110"/>
    </row>
    <row r="910" spans="1:8" ht="42.75" x14ac:dyDescent="0.3">
      <c r="A910" s="16" t="s">
        <v>1367</v>
      </c>
      <c r="B910" s="84" t="s">
        <v>1678</v>
      </c>
      <c r="C910" s="16" t="s">
        <v>1679</v>
      </c>
      <c r="D910" s="85">
        <v>25</v>
      </c>
      <c r="E910" s="52">
        <v>3797400</v>
      </c>
      <c r="F910" s="88">
        <v>151896</v>
      </c>
      <c r="G910" s="16" t="s">
        <v>40</v>
      </c>
      <c r="H910" s="110"/>
    </row>
    <row r="911" spans="1:8" ht="28.5" x14ac:dyDescent="0.3">
      <c r="A911" s="16" t="s">
        <v>1367</v>
      </c>
      <c r="B911" s="84" t="s">
        <v>1680</v>
      </c>
      <c r="C911" s="16" t="s">
        <v>1681</v>
      </c>
      <c r="D911" s="85">
        <v>52</v>
      </c>
      <c r="E911" s="52">
        <v>343460</v>
      </c>
      <c r="F911" s="88">
        <v>6605</v>
      </c>
      <c r="G911" s="16" t="s">
        <v>40</v>
      </c>
      <c r="H911" s="110"/>
    </row>
    <row r="912" spans="1:8" ht="28.5" x14ac:dyDescent="0.3">
      <c r="A912" s="16" t="s">
        <v>1367</v>
      </c>
      <c r="B912" s="84" t="s">
        <v>1682</v>
      </c>
      <c r="C912" s="16" t="s">
        <v>1683</v>
      </c>
      <c r="D912" s="85">
        <v>45</v>
      </c>
      <c r="E912" s="52">
        <v>379395</v>
      </c>
      <c r="F912" s="88">
        <v>8431</v>
      </c>
      <c r="G912" s="16" t="s">
        <v>40</v>
      </c>
      <c r="H912" s="110"/>
    </row>
    <row r="913" spans="1:8" ht="57" x14ac:dyDescent="0.3">
      <c r="A913" s="16" t="s">
        <v>1367</v>
      </c>
      <c r="B913" s="84" t="s">
        <v>1684</v>
      </c>
      <c r="C913" s="16" t="s">
        <v>1685</v>
      </c>
      <c r="D913" s="85">
        <v>15</v>
      </c>
      <c r="E913" s="52">
        <v>78765</v>
      </c>
      <c r="F913" s="88">
        <v>2990</v>
      </c>
      <c r="G913" s="16" t="s">
        <v>40</v>
      </c>
      <c r="H913" s="110"/>
    </row>
    <row r="914" spans="1:8" ht="28.5" x14ac:dyDescent="0.3">
      <c r="A914" s="16" t="s">
        <v>1367</v>
      </c>
      <c r="B914" s="84" t="s">
        <v>1686</v>
      </c>
      <c r="C914" s="16" t="s">
        <v>1687</v>
      </c>
      <c r="D914" s="85">
        <v>22</v>
      </c>
      <c r="E914" s="52">
        <v>1003574</v>
      </c>
      <c r="F914" s="88">
        <v>45617</v>
      </c>
      <c r="G914" s="16" t="s">
        <v>40</v>
      </c>
      <c r="H914" s="110"/>
    </row>
    <row r="915" spans="1:8" ht="28.5" x14ac:dyDescent="0.3">
      <c r="A915" s="16" t="s">
        <v>1367</v>
      </c>
      <c r="B915" s="84" t="s">
        <v>1688</v>
      </c>
      <c r="C915" s="16" t="s">
        <v>1689</v>
      </c>
      <c r="D915" s="85">
        <v>15</v>
      </c>
      <c r="E915" s="52">
        <v>867465</v>
      </c>
      <c r="F915" s="88">
        <v>57831</v>
      </c>
      <c r="G915" s="16" t="s">
        <v>40</v>
      </c>
      <c r="H915" s="110"/>
    </row>
    <row r="916" spans="1:8" ht="28.5" x14ac:dyDescent="0.3">
      <c r="A916" s="16" t="s">
        <v>1367</v>
      </c>
      <c r="B916" s="84" t="s">
        <v>1690</v>
      </c>
      <c r="C916" s="16" t="s">
        <v>1691</v>
      </c>
      <c r="D916" s="85">
        <v>52</v>
      </c>
      <c r="E916" s="52">
        <v>82836</v>
      </c>
      <c r="F916" s="88">
        <v>1593</v>
      </c>
      <c r="G916" s="16" t="s">
        <v>40</v>
      </c>
      <c r="H916" s="110"/>
    </row>
    <row r="917" spans="1:8" ht="28.5" x14ac:dyDescent="0.3">
      <c r="A917" s="16" t="s">
        <v>1367</v>
      </c>
      <c r="B917" s="84" t="s">
        <v>1692</v>
      </c>
      <c r="C917" s="16" t="s">
        <v>1693</v>
      </c>
      <c r="D917" s="85">
        <v>45</v>
      </c>
      <c r="E917" s="52">
        <v>2839050</v>
      </c>
      <c r="F917" s="88">
        <v>63090</v>
      </c>
      <c r="G917" s="16" t="s">
        <v>40</v>
      </c>
      <c r="H917" s="110"/>
    </row>
    <row r="918" spans="1:8" ht="57" x14ac:dyDescent="0.3">
      <c r="A918" s="16" t="s">
        <v>1367</v>
      </c>
      <c r="B918" s="84" t="s">
        <v>1694</v>
      </c>
      <c r="C918" s="16" t="s">
        <v>1695</v>
      </c>
      <c r="D918" s="85">
        <v>15</v>
      </c>
      <c r="E918" s="52">
        <v>23850</v>
      </c>
      <c r="F918" s="88">
        <v>1126</v>
      </c>
      <c r="G918" s="16" t="s">
        <v>40</v>
      </c>
      <c r="H918" s="110"/>
    </row>
    <row r="919" spans="1:8" ht="28.5" x14ac:dyDescent="0.3">
      <c r="A919" s="16" t="s">
        <v>1367</v>
      </c>
      <c r="B919" s="84" t="s">
        <v>1696</v>
      </c>
      <c r="C919" s="16" t="s">
        <v>1697</v>
      </c>
      <c r="D919" s="85">
        <v>22</v>
      </c>
      <c r="E919" s="52">
        <v>206052</v>
      </c>
      <c r="F919" s="88">
        <v>9366</v>
      </c>
      <c r="G919" s="16" t="s">
        <v>40</v>
      </c>
      <c r="H919" s="110"/>
    </row>
    <row r="920" spans="1:8" ht="28.5" x14ac:dyDescent="0.3">
      <c r="A920" s="16" t="s">
        <v>1367</v>
      </c>
      <c r="B920" s="84" t="s">
        <v>1698</v>
      </c>
      <c r="C920" s="16" t="s">
        <v>1699</v>
      </c>
      <c r="D920" s="85">
        <v>15</v>
      </c>
      <c r="E920" s="52">
        <v>130050</v>
      </c>
      <c r="F920" s="88">
        <v>8670</v>
      </c>
      <c r="G920" s="16" t="s">
        <v>40</v>
      </c>
      <c r="H920" s="110"/>
    </row>
    <row r="921" spans="1:8" ht="28.5" x14ac:dyDescent="0.3">
      <c r="A921" s="16" t="s">
        <v>1367</v>
      </c>
      <c r="B921" s="84" t="s">
        <v>1700</v>
      </c>
      <c r="C921" s="16" t="s">
        <v>1701</v>
      </c>
      <c r="D921" s="85">
        <v>75</v>
      </c>
      <c r="E921" s="52">
        <v>256200</v>
      </c>
      <c r="F921" s="88">
        <v>3416</v>
      </c>
      <c r="G921" s="16" t="s">
        <v>40</v>
      </c>
      <c r="H921" s="110"/>
    </row>
    <row r="922" spans="1:8" ht="28.5" x14ac:dyDescent="0.3">
      <c r="A922" s="16" t="s">
        <v>1367</v>
      </c>
      <c r="B922" s="84" t="s">
        <v>1702</v>
      </c>
      <c r="C922" s="16" t="s">
        <v>1703</v>
      </c>
      <c r="D922" s="85">
        <v>65</v>
      </c>
      <c r="E922" s="52">
        <v>570245</v>
      </c>
      <c r="F922" s="88">
        <v>8773</v>
      </c>
      <c r="G922" s="16" t="s">
        <v>40</v>
      </c>
      <c r="H922" s="110"/>
    </row>
    <row r="923" spans="1:8" ht="28.5" x14ac:dyDescent="0.3">
      <c r="A923" s="16" t="s">
        <v>1367</v>
      </c>
      <c r="B923" s="84" t="s">
        <v>1704</v>
      </c>
      <c r="C923" s="16" t="s">
        <v>1705</v>
      </c>
      <c r="D923" s="85">
        <v>65</v>
      </c>
      <c r="E923" s="52">
        <v>1709760</v>
      </c>
      <c r="F923" s="88">
        <v>26304</v>
      </c>
      <c r="G923" s="16" t="s">
        <v>40</v>
      </c>
      <c r="H923" s="110"/>
    </row>
    <row r="924" spans="1:8" ht="28.5" x14ac:dyDescent="0.3">
      <c r="A924" s="16" t="s">
        <v>1367</v>
      </c>
      <c r="B924" s="84" t="s">
        <v>1706</v>
      </c>
      <c r="C924" s="16" t="s">
        <v>1707</v>
      </c>
      <c r="D924" s="85">
        <v>55</v>
      </c>
      <c r="E924" s="52">
        <v>79860</v>
      </c>
      <c r="F924" s="88">
        <v>1452</v>
      </c>
      <c r="G924" s="16" t="s">
        <v>40</v>
      </c>
      <c r="H924" s="110"/>
    </row>
    <row r="925" spans="1:8" ht="57" x14ac:dyDescent="0.3">
      <c r="A925" s="16" t="s">
        <v>1367</v>
      </c>
      <c r="B925" s="84" t="s">
        <v>1708</v>
      </c>
      <c r="C925" s="16" t="s">
        <v>1709</v>
      </c>
      <c r="D925" s="85">
        <v>15</v>
      </c>
      <c r="E925" s="52">
        <v>4575</v>
      </c>
      <c r="F925" s="88">
        <v>292</v>
      </c>
      <c r="G925" s="16" t="s">
        <v>40</v>
      </c>
      <c r="H925" s="110"/>
    </row>
    <row r="926" spans="1:8" ht="28.5" x14ac:dyDescent="0.3">
      <c r="A926" s="16" t="s">
        <v>1367</v>
      </c>
      <c r="B926" s="84" t="s">
        <v>1710</v>
      </c>
      <c r="C926" s="16" t="s">
        <v>1711</v>
      </c>
      <c r="D926" s="85">
        <v>45</v>
      </c>
      <c r="E926" s="52">
        <v>343485</v>
      </c>
      <c r="F926" s="88">
        <v>7633</v>
      </c>
      <c r="G926" s="16" t="s">
        <v>40</v>
      </c>
      <c r="H926" s="110"/>
    </row>
    <row r="927" spans="1:8" ht="28.5" x14ac:dyDescent="0.3">
      <c r="A927" s="16" t="s">
        <v>1367</v>
      </c>
      <c r="B927" s="84" t="s">
        <v>1712</v>
      </c>
      <c r="C927" s="16" t="s">
        <v>1713</v>
      </c>
      <c r="D927" s="85">
        <v>35</v>
      </c>
      <c r="E927" s="52">
        <v>2678760</v>
      </c>
      <c r="F927" s="88">
        <v>76536</v>
      </c>
      <c r="G927" s="16" t="s">
        <v>40</v>
      </c>
      <c r="H927" s="110"/>
    </row>
    <row r="928" spans="1:8" ht="28.5" x14ac:dyDescent="0.3">
      <c r="A928" s="16" t="s">
        <v>1367</v>
      </c>
      <c r="B928" s="84" t="s">
        <v>1714</v>
      </c>
      <c r="C928" s="16" t="s">
        <v>1715</v>
      </c>
      <c r="D928" s="85">
        <v>35</v>
      </c>
      <c r="E928" s="52">
        <v>1641815</v>
      </c>
      <c r="F928" s="88">
        <v>46909</v>
      </c>
      <c r="G928" s="16" t="s">
        <v>40</v>
      </c>
      <c r="H928" s="110"/>
    </row>
    <row r="929" spans="1:8" ht="28.5" x14ac:dyDescent="0.3">
      <c r="A929" s="16" t="s">
        <v>1367</v>
      </c>
      <c r="B929" s="84" t="s">
        <v>1716</v>
      </c>
      <c r="C929" s="16" t="s">
        <v>1717</v>
      </c>
      <c r="D929" s="85">
        <v>25</v>
      </c>
      <c r="E929" s="52">
        <v>1184050</v>
      </c>
      <c r="F929" s="88">
        <v>47362</v>
      </c>
      <c r="G929" s="16" t="s">
        <v>40</v>
      </c>
      <c r="H929" s="110"/>
    </row>
    <row r="930" spans="1:8" ht="28.5" x14ac:dyDescent="0.3">
      <c r="A930" s="16" t="s">
        <v>1367</v>
      </c>
      <c r="B930" s="84" t="s">
        <v>1718</v>
      </c>
      <c r="C930" s="16" t="s">
        <v>1719</v>
      </c>
      <c r="D930" s="85">
        <v>48</v>
      </c>
      <c r="E930" s="52">
        <v>2935248</v>
      </c>
      <c r="F930" s="88">
        <v>61151</v>
      </c>
      <c r="G930" s="16" t="s">
        <v>92</v>
      </c>
      <c r="H930" s="110"/>
    </row>
    <row r="931" spans="1:8" ht="28.5" x14ac:dyDescent="0.3">
      <c r="A931" s="16" t="s">
        <v>1367</v>
      </c>
      <c r="B931" s="84" t="s">
        <v>1720</v>
      </c>
      <c r="C931" s="16" t="s">
        <v>1721</v>
      </c>
      <c r="D931" s="85">
        <v>75</v>
      </c>
      <c r="E931" s="52">
        <v>40050</v>
      </c>
      <c r="F931" s="88">
        <v>534</v>
      </c>
      <c r="G931" s="16" t="s">
        <v>6</v>
      </c>
      <c r="H931" s="110"/>
    </row>
    <row r="932" spans="1:8" ht="28.5" x14ac:dyDescent="0.3">
      <c r="A932" s="16" t="s">
        <v>1367</v>
      </c>
      <c r="B932" s="84" t="s">
        <v>1722</v>
      </c>
      <c r="C932" s="16" t="s">
        <v>1723</v>
      </c>
      <c r="D932" s="85">
        <v>22</v>
      </c>
      <c r="E932" s="52">
        <v>9460</v>
      </c>
      <c r="F932" s="88">
        <v>430</v>
      </c>
      <c r="G932" s="16" t="s">
        <v>6</v>
      </c>
      <c r="H932" s="110"/>
    </row>
    <row r="933" spans="1:8" ht="28.5" x14ac:dyDescent="0.3">
      <c r="A933" s="16" t="s">
        <v>1367</v>
      </c>
      <c r="B933" s="84" t="s">
        <v>1724</v>
      </c>
      <c r="C933" s="16" t="s">
        <v>1725</v>
      </c>
      <c r="D933" s="85">
        <v>22</v>
      </c>
      <c r="E933" s="52">
        <v>2926</v>
      </c>
      <c r="F933" s="88">
        <v>133</v>
      </c>
      <c r="G933" s="16" t="s">
        <v>6</v>
      </c>
      <c r="H933" s="110"/>
    </row>
    <row r="934" spans="1:8" ht="28.5" x14ac:dyDescent="0.3">
      <c r="A934" s="16" t="s">
        <v>1367</v>
      </c>
      <c r="B934" s="84" t="s">
        <v>1726</v>
      </c>
      <c r="C934" s="16" t="s">
        <v>1728</v>
      </c>
      <c r="D934" s="85" t="s">
        <v>1727</v>
      </c>
      <c r="E934" s="52">
        <v>0</v>
      </c>
      <c r="F934" s="88">
        <v>655</v>
      </c>
      <c r="G934" s="16" t="s">
        <v>6</v>
      </c>
      <c r="H934" s="110"/>
    </row>
    <row r="935" spans="1:8" ht="28.5" x14ac:dyDescent="0.3">
      <c r="A935" s="16" t="s">
        <v>1367</v>
      </c>
      <c r="B935" s="84" t="s">
        <v>1729</v>
      </c>
      <c r="C935" s="16" t="s">
        <v>1730</v>
      </c>
      <c r="D935" s="85">
        <v>37</v>
      </c>
      <c r="E935" s="52">
        <v>222</v>
      </c>
      <c r="F935" s="88">
        <v>6</v>
      </c>
      <c r="G935" s="16" t="s">
        <v>6</v>
      </c>
      <c r="H935" s="110"/>
    </row>
    <row r="936" spans="1:8" ht="28.5" x14ac:dyDescent="0.3">
      <c r="A936" s="16" t="s">
        <v>1367</v>
      </c>
      <c r="B936" s="84" t="s">
        <v>1731</v>
      </c>
      <c r="C936" s="16" t="s">
        <v>1730</v>
      </c>
      <c r="D936" s="85">
        <v>22</v>
      </c>
      <c r="E936" s="52">
        <v>16104</v>
      </c>
      <c r="F936" s="88">
        <v>732</v>
      </c>
      <c r="G936" s="16" t="s">
        <v>6</v>
      </c>
      <c r="H936" s="110"/>
    </row>
    <row r="937" spans="1:8" ht="28.5" x14ac:dyDescent="0.3">
      <c r="A937" s="16" t="s">
        <v>1367</v>
      </c>
      <c r="B937" s="84" t="s">
        <v>1732</v>
      </c>
      <c r="C937" s="16" t="s">
        <v>1730</v>
      </c>
      <c r="D937" s="85">
        <v>22</v>
      </c>
      <c r="E937" s="52">
        <v>51348</v>
      </c>
      <c r="F937" s="88">
        <v>2334</v>
      </c>
      <c r="G937" s="16" t="s">
        <v>6</v>
      </c>
      <c r="H937" s="110"/>
    </row>
    <row r="938" spans="1:8" ht="42.75" x14ac:dyDescent="0.3">
      <c r="A938" s="16" t="s">
        <v>1367</v>
      </c>
      <c r="B938" s="84" t="s">
        <v>1733</v>
      </c>
      <c r="C938" s="16" t="s">
        <v>1734</v>
      </c>
      <c r="D938" s="85">
        <v>22</v>
      </c>
      <c r="E938" s="52">
        <v>15840</v>
      </c>
      <c r="F938" s="88">
        <v>720</v>
      </c>
      <c r="G938" s="16" t="s">
        <v>6</v>
      </c>
      <c r="H938" s="110"/>
    </row>
    <row r="939" spans="1:8" ht="28.5" x14ac:dyDescent="0.3">
      <c r="A939" s="16" t="s">
        <v>1367</v>
      </c>
      <c r="B939" s="84" t="s">
        <v>1735</v>
      </c>
      <c r="C939" s="16" t="s">
        <v>1736</v>
      </c>
      <c r="D939" s="85">
        <v>137</v>
      </c>
      <c r="E939" s="52">
        <v>461416</v>
      </c>
      <c r="F939" s="88">
        <v>3368</v>
      </c>
      <c r="G939" s="16" t="s">
        <v>6</v>
      </c>
      <c r="H939" s="110"/>
    </row>
    <row r="940" spans="1:8" ht="28.5" x14ac:dyDescent="0.3">
      <c r="A940" s="16" t="s">
        <v>1367</v>
      </c>
      <c r="B940" s="84" t="s">
        <v>1737</v>
      </c>
      <c r="C940" s="16" t="s">
        <v>1738</v>
      </c>
      <c r="D940" s="85">
        <v>137</v>
      </c>
      <c r="E940" s="52">
        <v>999004</v>
      </c>
      <c r="F940" s="88">
        <v>7292</v>
      </c>
      <c r="G940" s="16" t="s">
        <v>6</v>
      </c>
      <c r="H940" s="110"/>
    </row>
    <row r="941" spans="1:8" ht="42.75" x14ac:dyDescent="0.3">
      <c r="A941" s="16" t="s">
        <v>1367</v>
      </c>
      <c r="B941" s="84" t="s">
        <v>1739</v>
      </c>
      <c r="C941" s="16" t="s">
        <v>1740</v>
      </c>
      <c r="D941" s="85">
        <v>25</v>
      </c>
      <c r="E941" s="52">
        <v>3525</v>
      </c>
      <c r="F941" s="88">
        <v>141</v>
      </c>
      <c r="G941" s="16" t="s">
        <v>6</v>
      </c>
      <c r="H941" s="110"/>
    </row>
    <row r="942" spans="1:8" ht="28.5" x14ac:dyDescent="0.3">
      <c r="A942" s="16" t="s">
        <v>1367</v>
      </c>
      <c r="B942" s="84" t="s">
        <v>1741</v>
      </c>
      <c r="C942" s="16" t="s">
        <v>1742</v>
      </c>
      <c r="D942" s="85">
        <v>25</v>
      </c>
      <c r="E942" s="52">
        <v>7050</v>
      </c>
      <c r="F942" s="88">
        <v>282</v>
      </c>
      <c r="G942" s="16" t="s">
        <v>6</v>
      </c>
      <c r="H942" s="110"/>
    </row>
    <row r="943" spans="1:8" ht="57" x14ac:dyDescent="0.3">
      <c r="A943" s="16" t="s">
        <v>1367</v>
      </c>
      <c r="B943" s="84" t="s">
        <v>1743</v>
      </c>
      <c r="C943" s="16" t="s">
        <v>1744</v>
      </c>
      <c r="D943" s="85">
        <v>15</v>
      </c>
      <c r="E943" s="52">
        <v>1395</v>
      </c>
      <c r="F943" s="88">
        <v>102</v>
      </c>
      <c r="G943" s="16" t="s">
        <v>6</v>
      </c>
      <c r="H943" s="110"/>
    </row>
    <row r="944" spans="1:8" ht="28.5" x14ac:dyDescent="0.3">
      <c r="A944" s="16" t="s">
        <v>1367</v>
      </c>
      <c r="B944" s="84" t="s">
        <v>1745</v>
      </c>
      <c r="C944" s="16" t="s">
        <v>1746</v>
      </c>
      <c r="D944" s="85">
        <v>22</v>
      </c>
      <c r="E944" s="52">
        <v>154</v>
      </c>
      <c r="F944" s="88">
        <v>7</v>
      </c>
      <c r="G944" s="16" t="s">
        <v>6</v>
      </c>
      <c r="H944" s="110"/>
    </row>
    <row r="945" spans="1:8" ht="28.5" x14ac:dyDescent="0.3">
      <c r="A945" s="16" t="s">
        <v>1367</v>
      </c>
      <c r="B945" s="84" t="s">
        <v>1747</v>
      </c>
      <c r="C945" s="16" t="s">
        <v>1748</v>
      </c>
      <c r="D945" s="85">
        <v>15</v>
      </c>
      <c r="E945" s="52">
        <v>9990</v>
      </c>
      <c r="F945" s="88">
        <v>666</v>
      </c>
      <c r="G945" s="16" t="s">
        <v>6</v>
      </c>
      <c r="H945" s="110"/>
    </row>
    <row r="946" spans="1:8" ht="71.25" x14ac:dyDescent="0.3">
      <c r="A946" s="16" t="s">
        <v>1367</v>
      </c>
      <c r="B946" s="84" t="s">
        <v>1749</v>
      </c>
      <c r="C946" s="16" t="s">
        <v>1750</v>
      </c>
      <c r="D946" s="85">
        <v>22</v>
      </c>
      <c r="E946" s="52">
        <v>1738</v>
      </c>
      <c r="F946" s="88">
        <v>79</v>
      </c>
      <c r="G946" s="16" t="s">
        <v>6</v>
      </c>
      <c r="H946" s="110"/>
    </row>
    <row r="947" spans="1:8" ht="28.5" x14ac:dyDescent="0.3">
      <c r="A947" s="16" t="s">
        <v>1367</v>
      </c>
      <c r="B947" s="84" t="s">
        <v>1751</v>
      </c>
      <c r="C947" s="84" t="s">
        <v>1752</v>
      </c>
      <c r="D947" s="85">
        <v>35</v>
      </c>
      <c r="E947" s="52">
        <v>2275</v>
      </c>
      <c r="F947" s="88">
        <v>65</v>
      </c>
      <c r="G947" s="16" t="s">
        <v>6</v>
      </c>
      <c r="H947" s="110"/>
    </row>
    <row r="948" spans="1:8" ht="28.5" x14ac:dyDescent="0.3">
      <c r="A948" s="16" t="s">
        <v>1367</v>
      </c>
      <c r="B948" s="84" t="s">
        <v>1753</v>
      </c>
      <c r="C948" s="16" t="s">
        <v>1754</v>
      </c>
      <c r="D948" s="85">
        <v>45</v>
      </c>
      <c r="E948" s="52">
        <v>5130</v>
      </c>
      <c r="F948" s="88">
        <v>114</v>
      </c>
      <c r="G948" s="16" t="s">
        <v>92</v>
      </c>
      <c r="H948" s="110"/>
    </row>
    <row r="949" spans="1:8" ht="42.75" x14ac:dyDescent="0.3">
      <c r="A949" s="16" t="s">
        <v>1367</v>
      </c>
      <c r="B949" s="84" t="s">
        <v>1755</v>
      </c>
      <c r="C949" s="16" t="s">
        <v>1756</v>
      </c>
      <c r="D949" s="85">
        <v>1</v>
      </c>
      <c r="E949" s="52">
        <v>125407</v>
      </c>
      <c r="F949" s="88">
        <v>125407</v>
      </c>
      <c r="G949" s="16" t="s">
        <v>40</v>
      </c>
      <c r="H949" s="110"/>
    </row>
    <row r="950" spans="1:8" ht="28.5" x14ac:dyDescent="0.3">
      <c r="A950" s="16" t="s">
        <v>1367</v>
      </c>
      <c r="B950" s="84" t="s">
        <v>1757</v>
      </c>
      <c r="C950" s="84" t="s">
        <v>1752</v>
      </c>
      <c r="D950" s="85">
        <v>22</v>
      </c>
      <c r="E950" s="52" t="s">
        <v>61</v>
      </c>
      <c r="F950" s="89" t="s">
        <v>61</v>
      </c>
      <c r="G950" s="16" t="s">
        <v>6</v>
      </c>
      <c r="H950" s="110"/>
    </row>
    <row r="951" spans="1:8" ht="28.5" x14ac:dyDescent="0.3">
      <c r="A951" s="16" t="s">
        <v>1367</v>
      </c>
      <c r="B951" s="84" t="s">
        <v>1758</v>
      </c>
      <c r="C951" s="84" t="s">
        <v>1752</v>
      </c>
      <c r="D951" s="85">
        <v>22</v>
      </c>
      <c r="E951" s="52" t="s">
        <v>61</v>
      </c>
      <c r="F951" s="26" t="s">
        <v>61</v>
      </c>
      <c r="G951" s="16" t="s">
        <v>6</v>
      </c>
      <c r="H951" s="110"/>
    </row>
    <row r="952" spans="1:8" ht="42.75" x14ac:dyDescent="0.3">
      <c r="A952" s="16" t="s">
        <v>1367</v>
      </c>
      <c r="B952" s="84" t="s">
        <v>1759</v>
      </c>
      <c r="C952" s="16" t="s">
        <v>1760</v>
      </c>
      <c r="D952" s="85">
        <v>15</v>
      </c>
      <c r="E952" s="52" t="s">
        <v>61</v>
      </c>
      <c r="F952" s="89" t="s">
        <v>61</v>
      </c>
      <c r="G952" s="16" t="s">
        <v>6</v>
      </c>
      <c r="H952" s="110"/>
    </row>
    <row r="953" spans="1:8" ht="28.5" x14ac:dyDescent="0.3">
      <c r="A953" s="16" t="s">
        <v>1367</v>
      </c>
      <c r="B953" s="84" t="s">
        <v>1761</v>
      </c>
      <c r="C953" s="16" t="s">
        <v>1762</v>
      </c>
      <c r="D953" s="85">
        <v>22</v>
      </c>
      <c r="E953" s="52">
        <v>0</v>
      </c>
      <c r="F953" s="26" t="s">
        <v>61</v>
      </c>
      <c r="G953" s="16" t="s">
        <v>6</v>
      </c>
      <c r="H953" s="110"/>
    </row>
    <row r="954" spans="1:8" ht="28.5" x14ac:dyDescent="0.3">
      <c r="A954" s="16" t="s">
        <v>1367</v>
      </c>
      <c r="B954" s="84" t="s">
        <v>1763</v>
      </c>
      <c r="C954" s="16" t="s">
        <v>1764</v>
      </c>
      <c r="D954" s="85">
        <v>15</v>
      </c>
      <c r="E954" s="52">
        <v>0</v>
      </c>
      <c r="F954" s="26" t="s">
        <v>61</v>
      </c>
      <c r="G954" s="16" t="s">
        <v>6</v>
      </c>
      <c r="H954" s="110"/>
    </row>
    <row r="955" spans="1:8" ht="28.5" x14ac:dyDescent="0.3">
      <c r="A955" s="16" t="s">
        <v>1367</v>
      </c>
      <c r="B955" s="84" t="s">
        <v>1765</v>
      </c>
      <c r="C955" s="16" t="s">
        <v>1762</v>
      </c>
      <c r="D955" s="85">
        <v>22</v>
      </c>
      <c r="E955" s="52">
        <v>0</v>
      </c>
      <c r="F955" s="26" t="s">
        <v>61</v>
      </c>
      <c r="G955" s="16" t="s">
        <v>6</v>
      </c>
      <c r="H955" s="110"/>
    </row>
    <row r="956" spans="1:8" ht="57" x14ac:dyDescent="0.3">
      <c r="A956" s="16" t="s">
        <v>1367</v>
      </c>
      <c r="B956" s="84" t="s">
        <v>1766</v>
      </c>
      <c r="C956" s="16" t="s">
        <v>1767</v>
      </c>
      <c r="D956" s="85">
        <v>15</v>
      </c>
      <c r="E956" s="52">
        <v>0</v>
      </c>
      <c r="F956" s="89">
        <v>0</v>
      </c>
      <c r="G956" s="16" t="s">
        <v>6</v>
      </c>
      <c r="H956" s="110"/>
    </row>
    <row r="957" spans="1:8" ht="42.75" x14ac:dyDescent="0.3">
      <c r="A957" s="16" t="s">
        <v>1367</v>
      </c>
      <c r="B957" s="84" t="s">
        <v>1768</v>
      </c>
      <c r="C957" s="16" t="s">
        <v>1769</v>
      </c>
      <c r="D957" s="85">
        <v>22</v>
      </c>
      <c r="E957" s="52" t="s">
        <v>61</v>
      </c>
      <c r="F957" s="89" t="s">
        <v>61</v>
      </c>
      <c r="G957" s="16" t="s">
        <v>6</v>
      </c>
      <c r="H957" s="110"/>
    </row>
    <row r="958" spans="1:8" ht="42.75" x14ac:dyDescent="0.3">
      <c r="A958" s="16" t="s">
        <v>1367</v>
      </c>
      <c r="B958" s="84" t="s">
        <v>1770</v>
      </c>
      <c r="C958" s="16" t="s">
        <v>1771</v>
      </c>
      <c r="D958" s="85">
        <v>65</v>
      </c>
      <c r="E958" s="52">
        <v>325</v>
      </c>
      <c r="F958" s="88">
        <v>5</v>
      </c>
      <c r="G958" s="16" t="s">
        <v>6</v>
      </c>
      <c r="H958" s="110"/>
    </row>
    <row r="959" spans="1:8" ht="42.75" x14ac:dyDescent="0.3">
      <c r="A959" s="16" t="s">
        <v>1367</v>
      </c>
      <c r="B959" s="84" t="s">
        <v>1772</v>
      </c>
      <c r="C959" s="16" t="s">
        <v>1774</v>
      </c>
      <c r="D959" s="85">
        <v>35</v>
      </c>
      <c r="E959" s="52">
        <v>5110</v>
      </c>
      <c r="F959" s="88">
        <v>146</v>
      </c>
      <c r="G959" s="16" t="s">
        <v>1773</v>
      </c>
      <c r="H959" s="110"/>
    </row>
    <row r="960" spans="1:8" ht="42.75" x14ac:dyDescent="0.3">
      <c r="A960" s="16" t="s">
        <v>1367</v>
      </c>
      <c r="B960" s="84" t="s">
        <v>1775</v>
      </c>
      <c r="C960" s="16" t="s">
        <v>1776</v>
      </c>
      <c r="D960" s="85">
        <v>35</v>
      </c>
      <c r="E960" s="52">
        <v>34580</v>
      </c>
      <c r="F960" s="88">
        <v>988</v>
      </c>
      <c r="G960" s="16" t="s">
        <v>6</v>
      </c>
      <c r="H960" s="110"/>
    </row>
    <row r="961" spans="1:8" ht="42.75" x14ac:dyDescent="0.3">
      <c r="A961" s="16" t="s">
        <v>1367</v>
      </c>
      <c r="B961" s="84" t="s">
        <v>1777</v>
      </c>
      <c r="C961" s="16" t="s">
        <v>1778</v>
      </c>
      <c r="D961" s="85">
        <v>55</v>
      </c>
      <c r="E961" s="52">
        <v>7370</v>
      </c>
      <c r="F961" s="88">
        <v>134</v>
      </c>
      <c r="G961" s="16" t="s">
        <v>6</v>
      </c>
      <c r="H961" s="110"/>
    </row>
    <row r="962" spans="1:8" ht="42.75" x14ac:dyDescent="0.3">
      <c r="A962" s="16" t="s">
        <v>1367</v>
      </c>
      <c r="B962" s="84" t="s">
        <v>1779</v>
      </c>
      <c r="C962" s="16" t="s">
        <v>1780</v>
      </c>
      <c r="D962" s="85">
        <v>25</v>
      </c>
      <c r="E962" s="52">
        <v>8450</v>
      </c>
      <c r="F962" s="88">
        <v>338</v>
      </c>
      <c r="G962" s="16" t="s">
        <v>1773</v>
      </c>
      <c r="H962" s="110"/>
    </row>
    <row r="963" spans="1:8" ht="42.75" x14ac:dyDescent="0.3">
      <c r="A963" s="16" t="s">
        <v>1367</v>
      </c>
      <c r="B963" s="84" t="s">
        <v>1781</v>
      </c>
      <c r="C963" s="16" t="s">
        <v>1782</v>
      </c>
      <c r="D963" s="85">
        <v>25</v>
      </c>
      <c r="E963" s="52">
        <v>84425</v>
      </c>
      <c r="F963" s="88">
        <v>3377</v>
      </c>
      <c r="G963" s="16" t="s">
        <v>6</v>
      </c>
      <c r="H963" s="110"/>
    </row>
    <row r="964" spans="1:8" ht="28.5" x14ac:dyDescent="0.3">
      <c r="A964" s="16" t="s">
        <v>1367</v>
      </c>
      <c r="B964" s="84" t="s">
        <v>1783</v>
      </c>
      <c r="C964" s="16" t="s">
        <v>1784</v>
      </c>
      <c r="D964" s="85">
        <v>22</v>
      </c>
      <c r="E964" s="52">
        <v>1188</v>
      </c>
      <c r="F964" s="88">
        <v>54</v>
      </c>
      <c r="G964" s="16" t="s">
        <v>6</v>
      </c>
      <c r="H964" s="110"/>
    </row>
    <row r="965" spans="1:8" ht="28.5" x14ac:dyDescent="0.3">
      <c r="A965" s="16" t="s">
        <v>1367</v>
      </c>
      <c r="B965" s="84" t="s">
        <v>1785</v>
      </c>
      <c r="C965" s="16" t="s">
        <v>1786</v>
      </c>
      <c r="D965" s="85">
        <v>22</v>
      </c>
      <c r="E965" s="52">
        <v>22</v>
      </c>
      <c r="F965" s="88">
        <v>1</v>
      </c>
      <c r="G965" s="16" t="s">
        <v>6</v>
      </c>
      <c r="H965" s="110"/>
    </row>
    <row r="966" spans="1:8" ht="28.5" x14ac:dyDescent="0.3">
      <c r="A966" s="16" t="s">
        <v>1367</v>
      </c>
      <c r="B966" s="84" t="s">
        <v>1787</v>
      </c>
      <c r="C966" s="16" t="s">
        <v>1788</v>
      </c>
      <c r="D966" s="85">
        <v>50</v>
      </c>
      <c r="E966" s="52">
        <v>31000</v>
      </c>
      <c r="F966" s="88">
        <v>620</v>
      </c>
      <c r="G966" s="16" t="s">
        <v>6</v>
      </c>
      <c r="H966" s="110"/>
    </row>
    <row r="967" spans="1:8" ht="57" x14ac:dyDescent="0.3">
      <c r="A967" s="16" t="s">
        <v>1367</v>
      </c>
      <c r="B967" s="84" t="s">
        <v>1789</v>
      </c>
      <c r="C967" s="16" t="s">
        <v>1685</v>
      </c>
      <c r="D967" s="85">
        <v>15</v>
      </c>
      <c r="E967" s="52">
        <v>15915</v>
      </c>
      <c r="F967" s="88">
        <v>590</v>
      </c>
      <c r="G967" s="16" t="s">
        <v>6</v>
      </c>
      <c r="H967" s="110"/>
    </row>
    <row r="968" spans="1:8" ht="57" x14ac:dyDescent="0.3">
      <c r="A968" s="16" t="s">
        <v>1367</v>
      </c>
      <c r="B968" s="84" t="s">
        <v>1790</v>
      </c>
      <c r="C968" s="16" t="s">
        <v>1792</v>
      </c>
      <c r="D968" s="85">
        <v>15</v>
      </c>
      <c r="E968" s="52">
        <v>11430</v>
      </c>
      <c r="F968" s="88">
        <v>364</v>
      </c>
      <c r="G968" s="16" t="s">
        <v>1791</v>
      </c>
      <c r="H968" s="110"/>
    </row>
    <row r="969" spans="1:8" ht="28.5" x14ac:dyDescent="0.3">
      <c r="A969" s="16" t="s">
        <v>1367</v>
      </c>
      <c r="B969" s="84" t="s">
        <v>1793</v>
      </c>
      <c r="C969" s="16" t="s">
        <v>1794</v>
      </c>
      <c r="D969" s="85">
        <v>22</v>
      </c>
      <c r="E969" s="52">
        <v>121990</v>
      </c>
      <c r="F969" s="88">
        <v>5545</v>
      </c>
      <c r="G969" s="16" t="s">
        <v>6</v>
      </c>
      <c r="H969" s="110"/>
    </row>
    <row r="970" spans="1:8" ht="28.5" x14ac:dyDescent="0.3">
      <c r="A970" s="16" t="s">
        <v>1367</v>
      </c>
      <c r="B970" s="84" t="s">
        <v>1795</v>
      </c>
      <c r="C970" s="16" t="s">
        <v>1796</v>
      </c>
      <c r="D970" s="85">
        <v>22</v>
      </c>
      <c r="E970" s="52">
        <v>10230</v>
      </c>
      <c r="F970" s="88">
        <v>465</v>
      </c>
      <c r="G970" s="16" t="s">
        <v>1773</v>
      </c>
      <c r="H970" s="110"/>
    </row>
    <row r="971" spans="1:8" ht="28.5" x14ac:dyDescent="0.3">
      <c r="A971" s="16" t="s">
        <v>1367</v>
      </c>
      <c r="B971" s="84" t="s">
        <v>1797</v>
      </c>
      <c r="C971" s="16" t="s">
        <v>1798</v>
      </c>
      <c r="D971" s="85">
        <v>52</v>
      </c>
      <c r="E971" s="52">
        <v>10712</v>
      </c>
      <c r="F971" s="88">
        <v>206</v>
      </c>
      <c r="G971" s="16" t="s">
        <v>92</v>
      </c>
      <c r="H971" s="110"/>
    </row>
    <row r="972" spans="1:8" ht="28.5" x14ac:dyDescent="0.3">
      <c r="A972" s="16" t="s">
        <v>1367</v>
      </c>
      <c r="B972" s="84" t="s">
        <v>1799</v>
      </c>
      <c r="C972" s="16" t="s">
        <v>1800</v>
      </c>
      <c r="D972" s="85">
        <v>15</v>
      </c>
      <c r="E972" s="52">
        <v>137730</v>
      </c>
      <c r="F972" s="88">
        <v>9182</v>
      </c>
      <c r="G972" s="16" t="s">
        <v>6</v>
      </c>
      <c r="H972" s="110"/>
    </row>
    <row r="973" spans="1:8" ht="28.5" x14ac:dyDescent="0.3">
      <c r="A973" s="16" t="s">
        <v>1367</v>
      </c>
      <c r="B973" s="84" t="s">
        <v>1801</v>
      </c>
      <c r="C973" s="16" t="s">
        <v>1802</v>
      </c>
      <c r="D973" s="85">
        <v>15</v>
      </c>
      <c r="E973" s="52">
        <v>10680</v>
      </c>
      <c r="F973" s="88">
        <v>712</v>
      </c>
      <c r="G973" s="16" t="s">
        <v>1773</v>
      </c>
      <c r="H973" s="110"/>
    </row>
    <row r="974" spans="1:8" ht="28.5" x14ac:dyDescent="0.3">
      <c r="A974" s="16" t="s">
        <v>1367</v>
      </c>
      <c r="B974" s="84" t="s">
        <v>1803</v>
      </c>
      <c r="C974" s="16" t="s">
        <v>1804</v>
      </c>
      <c r="D974" s="85">
        <v>45</v>
      </c>
      <c r="E974" s="52">
        <v>18225</v>
      </c>
      <c r="F974" s="88">
        <v>405</v>
      </c>
      <c r="G974" s="16" t="s">
        <v>92</v>
      </c>
      <c r="H974" s="110"/>
    </row>
    <row r="975" spans="1:8" ht="57" x14ac:dyDescent="0.3">
      <c r="A975" s="16" t="s">
        <v>1367</v>
      </c>
      <c r="B975" s="84" t="s">
        <v>1805</v>
      </c>
      <c r="C975" s="16" t="s">
        <v>1695</v>
      </c>
      <c r="D975" s="85">
        <v>15</v>
      </c>
      <c r="E975" s="52">
        <v>7950</v>
      </c>
      <c r="F975" s="88">
        <v>315</v>
      </c>
      <c r="G975" s="16" t="s">
        <v>6</v>
      </c>
      <c r="H975" s="110"/>
    </row>
    <row r="976" spans="1:8" ht="57" x14ac:dyDescent="0.3">
      <c r="A976" s="16" t="s">
        <v>1367</v>
      </c>
      <c r="B976" s="84" t="s">
        <v>1806</v>
      </c>
      <c r="C976" s="16" t="s">
        <v>1807</v>
      </c>
      <c r="D976" s="85">
        <v>15</v>
      </c>
      <c r="E976" s="52">
        <v>525</v>
      </c>
      <c r="F976" s="88">
        <v>26</v>
      </c>
      <c r="G976" s="16" t="s">
        <v>1791</v>
      </c>
      <c r="H976" s="110"/>
    </row>
    <row r="977" spans="1:8" ht="28.5" x14ac:dyDescent="0.3">
      <c r="A977" s="16" t="s">
        <v>1367</v>
      </c>
      <c r="B977" s="84" t="s">
        <v>1808</v>
      </c>
      <c r="C977" s="16" t="s">
        <v>1809</v>
      </c>
      <c r="D977" s="85">
        <v>22</v>
      </c>
      <c r="E977" s="52">
        <v>95436</v>
      </c>
      <c r="F977" s="88">
        <v>4338</v>
      </c>
      <c r="G977" s="16" t="s">
        <v>6</v>
      </c>
      <c r="H977" s="110"/>
    </row>
    <row r="978" spans="1:8" ht="28.5" x14ac:dyDescent="0.3">
      <c r="A978" s="16" t="s">
        <v>1367</v>
      </c>
      <c r="B978" s="84" t="s">
        <v>1810</v>
      </c>
      <c r="C978" s="16" t="s">
        <v>1811</v>
      </c>
      <c r="D978" s="85">
        <v>22</v>
      </c>
      <c r="E978" s="52">
        <v>8976</v>
      </c>
      <c r="F978" s="88">
        <v>408</v>
      </c>
      <c r="G978" s="16" t="s">
        <v>1773</v>
      </c>
      <c r="H978" s="110"/>
    </row>
    <row r="979" spans="1:8" ht="28.5" x14ac:dyDescent="0.3">
      <c r="A979" s="16" t="s">
        <v>1367</v>
      </c>
      <c r="B979" s="84" t="s">
        <v>1812</v>
      </c>
      <c r="C979" s="16" t="s">
        <v>1813</v>
      </c>
      <c r="D979" s="85">
        <v>22</v>
      </c>
      <c r="E979" s="52">
        <v>36080</v>
      </c>
      <c r="F979" s="88">
        <v>1640</v>
      </c>
      <c r="G979" s="16" t="s">
        <v>6</v>
      </c>
      <c r="H979" s="110"/>
    </row>
    <row r="980" spans="1:8" ht="28.5" x14ac:dyDescent="0.3">
      <c r="A980" s="16" t="s">
        <v>1367</v>
      </c>
      <c r="B980" s="84" t="s">
        <v>1814</v>
      </c>
      <c r="C980" s="16" t="s">
        <v>1815</v>
      </c>
      <c r="D980" s="85">
        <v>22</v>
      </c>
      <c r="E980" s="52">
        <v>3476</v>
      </c>
      <c r="F980" s="88">
        <v>158</v>
      </c>
      <c r="G980" s="16" t="s">
        <v>1773</v>
      </c>
      <c r="H980" s="110"/>
    </row>
    <row r="981" spans="1:8" ht="28.5" x14ac:dyDescent="0.3">
      <c r="A981" s="16" t="s">
        <v>1367</v>
      </c>
      <c r="B981" s="84" t="s">
        <v>1816</v>
      </c>
      <c r="C981" s="16" t="s">
        <v>1817</v>
      </c>
      <c r="D981" s="85">
        <v>52</v>
      </c>
      <c r="E981" s="52">
        <v>3692</v>
      </c>
      <c r="F981" s="88">
        <v>71</v>
      </c>
      <c r="G981" s="16" t="s">
        <v>92</v>
      </c>
      <c r="H981" s="110"/>
    </row>
    <row r="982" spans="1:8" ht="28.5" x14ac:dyDescent="0.3">
      <c r="A982" s="16" t="s">
        <v>1367</v>
      </c>
      <c r="B982" s="84" t="s">
        <v>1818</v>
      </c>
      <c r="C982" s="16" t="s">
        <v>1819</v>
      </c>
      <c r="D982" s="85">
        <v>15</v>
      </c>
      <c r="E982" s="52">
        <v>23280</v>
      </c>
      <c r="F982" s="88">
        <v>1552</v>
      </c>
      <c r="G982" s="16" t="s">
        <v>6</v>
      </c>
      <c r="H982" s="110"/>
    </row>
    <row r="983" spans="1:8" ht="28.5" x14ac:dyDescent="0.3">
      <c r="A983" s="16" t="s">
        <v>1367</v>
      </c>
      <c r="B983" s="84" t="s">
        <v>1820</v>
      </c>
      <c r="C983" s="16" t="s">
        <v>1821</v>
      </c>
      <c r="D983" s="85">
        <v>15</v>
      </c>
      <c r="E983" s="52">
        <v>2100</v>
      </c>
      <c r="F983" s="88">
        <v>140</v>
      </c>
      <c r="G983" s="16" t="s">
        <v>6</v>
      </c>
      <c r="H983" s="110"/>
    </row>
    <row r="984" spans="1:8" ht="57" x14ac:dyDescent="0.3">
      <c r="A984" s="16" t="s">
        <v>1367</v>
      </c>
      <c r="B984" s="84" t="s">
        <v>1822</v>
      </c>
      <c r="C984" s="16" t="s">
        <v>1709</v>
      </c>
      <c r="D984" s="85">
        <v>15</v>
      </c>
      <c r="E984" s="52">
        <v>4125</v>
      </c>
      <c r="F984" s="88">
        <v>267</v>
      </c>
      <c r="G984" s="16" t="s">
        <v>6</v>
      </c>
      <c r="H984" s="110"/>
    </row>
    <row r="985" spans="1:8" ht="57" x14ac:dyDescent="0.3">
      <c r="A985" s="16" t="s">
        <v>1367</v>
      </c>
      <c r="B985" s="84" t="s">
        <v>1823</v>
      </c>
      <c r="C985" s="16" t="s">
        <v>1824</v>
      </c>
      <c r="D985" s="85">
        <v>15</v>
      </c>
      <c r="E985" s="52">
        <v>75</v>
      </c>
      <c r="F985" s="88">
        <v>5</v>
      </c>
      <c r="G985" s="16" t="s">
        <v>1791</v>
      </c>
      <c r="H985" s="110"/>
    </row>
    <row r="986" spans="1:8" ht="28.5" x14ac:dyDescent="0.3">
      <c r="A986" s="16" t="s">
        <v>1367</v>
      </c>
      <c r="B986" s="84" t="s">
        <v>1825</v>
      </c>
      <c r="C986" s="16" t="s">
        <v>1826</v>
      </c>
      <c r="D986" s="85">
        <v>45</v>
      </c>
      <c r="E986" s="52">
        <v>77085</v>
      </c>
      <c r="F986" s="88">
        <v>1713</v>
      </c>
      <c r="G986" s="16" t="s">
        <v>6</v>
      </c>
      <c r="H986" s="110"/>
    </row>
    <row r="987" spans="1:8" ht="28.5" x14ac:dyDescent="0.3">
      <c r="A987" s="16" t="s">
        <v>1367</v>
      </c>
      <c r="B987" s="84" t="s">
        <v>1827</v>
      </c>
      <c r="C987" s="16" t="s">
        <v>1828</v>
      </c>
      <c r="D987" s="85">
        <v>45</v>
      </c>
      <c r="E987" s="52">
        <v>14850</v>
      </c>
      <c r="F987" s="88">
        <v>330</v>
      </c>
      <c r="G987" s="16" t="s">
        <v>1791</v>
      </c>
      <c r="H987" s="110"/>
    </row>
    <row r="988" spans="1:8" ht="28.5" x14ac:dyDescent="0.3">
      <c r="A988" s="16" t="s">
        <v>1367</v>
      </c>
      <c r="B988" s="84" t="s">
        <v>1829</v>
      </c>
      <c r="C988" s="16" t="s">
        <v>1830</v>
      </c>
      <c r="D988" s="85">
        <v>75</v>
      </c>
      <c r="E988" s="52">
        <v>35475</v>
      </c>
      <c r="F988" s="88">
        <v>473</v>
      </c>
      <c r="G988" s="16" t="s">
        <v>92</v>
      </c>
      <c r="H988" s="110"/>
    </row>
    <row r="989" spans="1:8" ht="28.5" x14ac:dyDescent="0.3">
      <c r="A989" s="16" t="s">
        <v>1367</v>
      </c>
      <c r="B989" s="84" t="s">
        <v>1831</v>
      </c>
      <c r="C989" s="16" t="s">
        <v>1832</v>
      </c>
      <c r="D989" s="85">
        <v>35</v>
      </c>
      <c r="E989" s="52">
        <v>227710</v>
      </c>
      <c r="F989" s="88">
        <v>6506</v>
      </c>
      <c r="G989" s="16" t="s">
        <v>6</v>
      </c>
      <c r="H989" s="110"/>
    </row>
    <row r="990" spans="1:8" ht="28.5" x14ac:dyDescent="0.3">
      <c r="A990" s="16" t="s">
        <v>1367</v>
      </c>
      <c r="B990" s="84" t="s">
        <v>1833</v>
      </c>
      <c r="C990" s="16" t="s">
        <v>1834</v>
      </c>
      <c r="D990" s="85">
        <v>35</v>
      </c>
      <c r="E990" s="52">
        <v>24745</v>
      </c>
      <c r="F990" s="88">
        <v>707</v>
      </c>
      <c r="G990" s="16" t="s">
        <v>1773</v>
      </c>
      <c r="H990" s="110"/>
    </row>
    <row r="991" spans="1:8" ht="28.5" x14ac:dyDescent="0.3">
      <c r="A991" s="16" t="s">
        <v>1367</v>
      </c>
      <c r="B991" s="84" t="s">
        <v>1835</v>
      </c>
      <c r="C991" s="16" t="s">
        <v>1836</v>
      </c>
      <c r="D991" s="85">
        <v>65</v>
      </c>
      <c r="E991" s="52">
        <v>67925</v>
      </c>
      <c r="F991" s="88">
        <v>1045</v>
      </c>
      <c r="G991" s="16" t="s">
        <v>92</v>
      </c>
      <c r="H991" s="110"/>
    </row>
    <row r="992" spans="1:8" ht="57" x14ac:dyDescent="0.3">
      <c r="A992" s="16" t="s">
        <v>1367</v>
      </c>
      <c r="B992" s="84" t="s">
        <v>1837</v>
      </c>
      <c r="C992" s="16" t="s">
        <v>1838</v>
      </c>
      <c r="D992" s="85">
        <v>35</v>
      </c>
      <c r="E992" s="52">
        <v>542465</v>
      </c>
      <c r="F992" s="88">
        <v>15499</v>
      </c>
      <c r="G992" s="16" t="s">
        <v>6</v>
      </c>
      <c r="H992" s="110"/>
    </row>
    <row r="993" spans="1:8" ht="28.5" x14ac:dyDescent="0.25">
      <c r="A993" s="16" t="s">
        <v>1367</v>
      </c>
      <c r="B993" s="84" t="s">
        <v>1839</v>
      </c>
      <c r="C993" s="16" t="s">
        <v>1840</v>
      </c>
      <c r="D993" s="85">
        <v>35</v>
      </c>
      <c r="E993" s="52">
        <v>42210</v>
      </c>
      <c r="F993" s="88">
        <v>1206</v>
      </c>
      <c r="G993" s="16" t="s">
        <v>1773</v>
      </c>
      <c r="H993" s="127"/>
    </row>
    <row r="994" spans="1:8" ht="28.5" x14ac:dyDescent="0.25">
      <c r="A994" s="16" t="s">
        <v>1367</v>
      </c>
      <c r="B994" s="84" t="s">
        <v>1841</v>
      </c>
      <c r="C994" s="16" t="s">
        <v>1842</v>
      </c>
      <c r="D994" s="85">
        <v>65</v>
      </c>
      <c r="E994" s="52">
        <v>46735</v>
      </c>
      <c r="F994" s="88">
        <v>719</v>
      </c>
      <c r="G994" s="16" t="s">
        <v>92</v>
      </c>
    </row>
    <row r="995" spans="1:8" ht="28.5" x14ac:dyDescent="0.25">
      <c r="A995" s="16" t="s">
        <v>1367</v>
      </c>
      <c r="B995" s="84" t="s">
        <v>1843</v>
      </c>
      <c r="C995" s="16" t="s">
        <v>1844</v>
      </c>
      <c r="D995" s="85">
        <v>25</v>
      </c>
      <c r="E995" s="52">
        <v>90350</v>
      </c>
      <c r="F995" s="88">
        <v>3614</v>
      </c>
      <c r="G995" s="16" t="s">
        <v>6</v>
      </c>
    </row>
    <row r="996" spans="1:8" ht="28.5" x14ac:dyDescent="0.25">
      <c r="A996" s="16" t="s">
        <v>1367</v>
      </c>
      <c r="B996" s="84" t="s">
        <v>1845</v>
      </c>
      <c r="C996" s="16" t="s">
        <v>1846</v>
      </c>
      <c r="D996" s="85">
        <v>25</v>
      </c>
      <c r="E996" s="52">
        <v>9125</v>
      </c>
      <c r="F996" s="88">
        <v>365</v>
      </c>
      <c r="G996" s="16" t="s">
        <v>1791</v>
      </c>
    </row>
    <row r="997" spans="1:8" ht="28.5" x14ac:dyDescent="0.25">
      <c r="A997" s="16" t="s">
        <v>1367</v>
      </c>
      <c r="B997" s="84" t="s">
        <v>1847</v>
      </c>
      <c r="C997" s="16" t="s">
        <v>1848</v>
      </c>
      <c r="D997" s="85">
        <v>55</v>
      </c>
      <c r="E997" s="52">
        <v>7975</v>
      </c>
      <c r="F997" s="88">
        <v>145</v>
      </c>
      <c r="G997" s="16" t="s">
        <v>92</v>
      </c>
    </row>
    <row r="998" spans="1:8" ht="28.5" x14ac:dyDescent="0.25">
      <c r="A998" s="16" t="s">
        <v>1367</v>
      </c>
      <c r="B998" s="84" t="s">
        <v>1849</v>
      </c>
      <c r="C998" s="16" t="s">
        <v>1850</v>
      </c>
      <c r="D998" s="85">
        <v>52</v>
      </c>
      <c r="E998" s="52">
        <v>196248</v>
      </c>
      <c r="F998" s="88">
        <v>3774</v>
      </c>
      <c r="G998" s="16" t="s">
        <v>92</v>
      </c>
    </row>
    <row r="999" spans="1:8" ht="28.5" x14ac:dyDescent="0.25">
      <c r="A999" s="16" t="s">
        <v>1367</v>
      </c>
      <c r="B999" s="84" t="s">
        <v>1851</v>
      </c>
      <c r="C999" s="16" t="s">
        <v>1852</v>
      </c>
      <c r="D999" s="85">
        <v>22</v>
      </c>
      <c r="E999" s="52">
        <v>22</v>
      </c>
      <c r="F999" s="88">
        <v>1</v>
      </c>
      <c r="G999" s="16" t="s">
        <v>6</v>
      </c>
    </row>
    <row r="1000" spans="1:8" ht="28.5" x14ac:dyDescent="0.25">
      <c r="A1000" s="16" t="s">
        <v>1853</v>
      </c>
      <c r="B1000" s="3" t="s">
        <v>1854</v>
      </c>
      <c r="C1000" s="16" t="s">
        <v>1855</v>
      </c>
      <c r="D1000" s="3" t="s">
        <v>61</v>
      </c>
      <c r="E1000" s="72">
        <v>927102437.92999995</v>
      </c>
      <c r="F1000" s="5" t="s">
        <v>61</v>
      </c>
      <c r="G1000" s="3" t="s">
        <v>61</v>
      </c>
    </row>
    <row r="1001" spans="1:8" ht="28.5" x14ac:dyDescent="0.25">
      <c r="A1001" s="16" t="s">
        <v>1853</v>
      </c>
      <c r="B1001" s="3" t="s">
        <v>1856</v>
      </c>
      <c r="C1001" s="16" t="s">
        <v>1857</v>
      </c>
      <c r="D1001" s="3" t="s">
        <v>61</v>
      </c>
      <c r="E1001" s="72">
        <v>1404665242.1400001</v>
      </c>
      <c r="F1001" s="5" t="s">
        <v>61</v>
      </c>
      <c r="G1001" s="3" t="s">
        <v>61</v>
      </c>
    </row>
    <row r="1002" spans="1:8" ht="28.5" x14ac:dyDescent="0.25">
      <c r="A1002" s="16" t="s">
        <v>1853</v>
      </c>
      <c r="B1002" s="3" t="s">
        <v>1858</v>
      </c>
      <c r="C1002" s="16" t="s">
        <v>1859</v>
      </c>
      <c r="D1002" s="3" t="s">
        <v>61</v>
      </c>
      <c r="E1002" s="72">
        <v>8995425.3399999999</v>
      </c>
      <c r="F1002" s="5" t="s">
        <v>61</v>
      </c>
      <c r="G1002" s="3" t="s">
        <v>61</v>
      </c>
    </row>
    <row r="1003" spans="1:8" ht="28.5" x14ac:dyDescent="0.25">
      <c r="A1003" s="16" t="s">
        <v>1853</v>
      </c>
      <c r="B1003" s="3" t="s">
        <v>1860</v>
      </c>
      <c r="C1003" s="16" t="s">
        <v>1861</v>
      </c>
      <c r="D1003" s="3" t="s">
        <v>61</v>
      </c>
      <c r="E1003" s="72">
        <v>300592938.32000005</v>
      </c>
      <c r="F1003" s="5" t="s">
        <v>61</v>
      </c>
      <c r="G1003" s="3" t="s">
        <v>61</v>
      </c>
    </row>
    <row r="1004" spans="1:8" x14ac:dyDescent="0.25">
      <c r="A1004" s="16" t="s">
        <v>1853</v>
      </c>
      <c r="B1004" s="3" t="s">
        <v>1862</v>
      </c>
      <c r="C1004" s="16" t="s">
        <v>1863</v>
      </c>
      <c r="D1004" s="3" t="s">
        <v>61</v>
      </c>
      <c r="E1004" s="72">
        <v>167235623.81999999</v>
      </c>
      <c r="F1004" s="5" t="s">
        <v>61</v>
      </c>
      <c r="G1004" s="3" t="s">
        <v>61</v>
      </c>
    </row>
    <row r="1005" spans="1:8" ht="28.5" x14ac:dyDescent="0.25">
      <c r="A1005" s="16" t="s">
        <v>1853</v>
      </c>
      <c r="B1005" s="3" t="s">
        <v>1864</v>
      </c>
      <c r="C1005" s="16" t="s">
        <v>1865</v>
      </c>
      <c r="D1005" s="3" t="s">
        <v>61</v>
      </c>
      <c r="E1005" s="72">
        <v>11944914.460000001</v>
      </c>
      <c r="F1005" s="5" t="s">
        <v>61</v>
      </c>
      <c r="G1005" s="3" t="s">
        <v>61</v>
      </c>
    </row>
    <row r="1006" spans="1:8" ht="57" x14ac:dyDescent="0.25">
      <c r="A1006" s="16" t="s">
        <v>1866</v>
      </c>
      <c r="B1006" s="28" t="s">
        <v>1867</v>
      </c>
      <c r="C1006" s="28" t="s">
        <v>1868</v>
      </c>
      <c r="D1006" s="3" t="s">
        <v>61</v>
      </c>
      <c r="E1006" s="46">
        <v>159752309</v>
      </c>
      <c r="F1006" s="5" t="s">
        <v>61</v>
      </c>
      <c r="G1006" s="3" t="s">
        <v>61</v>
      </c>
    </row>
    <row r="1007" spans="1:8" ht="42.75" x14ac:dyDescent="0.25">
      <c r="A1007" s="16" t="s">
        <v>1866</v>
      </c>
      <c r="B1007" s="28" t="s">
        <v>1869</v>
      </c>
      <c r="C1007" s="28" t="s">
        <v>1870</v>
      </c>
      <c r="D1007" s="3" t="s">
        <v>61</v>
      </c>
      <c r="E1007" s="41">
        <v>74822802</v>
      </c>
      <c r="F1007" s="5" t="s">
        <v>61</v>
      </c>
      <c r="G1007" s="3" t="s">
        <v>61</v>
      </c>
    </row>
    <row r="1008" spans="1:8" ht="71.25" x14ac:dyDescent="0.25">
      <c r="A1008" s="16" t="s">
        <v>1866</v>
      </c>
      <c r="B1008" s="28" t="s">
        <v>1871</v>
      </c>
      <c r="C1008" s="28" t="s">
        <v>1872</v>
      </c>
      <c r="D1008" s="3" t="s">
        <v>61</v>
      </c>
      <c r="E1008" s="41">
        <v>47750049</v>
      </c>
      <c r="F1008" s="5" t="s">
        <v>61</v>
      </c>
      <c r="G1008" s="3" t="s">
        <v>61</v>
      </c>
    </row>
    <row r="1009" spans="1:8" ht="85.5" x14ac:dyDescent="0.25">
      <c r="A1009" s="16" t="s">
        <v>1866</v>
      </c>
      <c r="B1009" s="28" t="s">
        <v>1873</v>
      </c>
      <c r="C1009" s="28" t="s">
        <v>1874</v>
      </c>
      <c r="D1009" s="3" t="s">
        <v>61</v>
      </c>
      <c r="E1009" s="41">
        <v>19570793</v>
      </c>
      <c r="F1009" s="5" t="s">
        <v>61</v>
      </c>
      <c r="G1009" s="3" t="s">
        <v>61</v>
      </c>
    </row>
    <row r="1010" spans="1:8" ht="57" x14ac:dyDescent="0.25">
      <c r="A1010" s="16" t="s">
        <v>1866</v>
      </c>
      <c r="B1010" s="28" t="s">
        <v>1875</v>
      </c>
      <c r="C1010" s="28" t="s">
        <v>1876</v>
      </c>
      <c r="D1010" s="3" t="s">
        <v>61</v>
      </c>
      <c r="E1010" s="41">
        <v>1009473</v>
      </c>
      <c r="F1010" s="5" t="s">
        <v>61</v>
      </c>
      <c r="G1010" s="3" t="s">
        <v>61</v>
      </c>
    </row>
    <row r="1011" spans="1:8" x14ac:dyDescent="0.25">
      <c r="A1011" s="155" t="s">
        <v>2225</v>
      </c>
      <c r="B1011" s="28" t="s">
        <v>2226</v>
      </c>
      <c r="C1011" s="28" t="s">
        <v>61</v>
      </c>
      <c r="D1011" s="154" t="s">
        <v>61</v>
      </c>
      <c r="E1011" s="41">
        <v>854000000</v>
      </c>
      <c r="F1011" s="5" t="s">
        <v>61</v>
      </c>
      <c r="G1011" s="154" t="s">
        <v>61</v>
      </c>
    </row>
    <row r="1012" spans="1:8" x14ac:dyDescent="0.25">
      <c r="A1012" s="16" t="s">
        <v>1877</v>
      </c>
      <c r="B1012" s="94" t="s">
        <v>1878</v>
      </c>
      <c r="C1012" s="94"/>
      <c r="D1012" s="91">
        <v>890</v>
      </c>
      <c r="E1012" s="92">
        <f>775898.21</f>
        <v>775898.21</v>
      </c>
      <c r="F1012" s="93">
        <v>856</v>
      </c>
      <c r="G1012" s="94" t="s">
        <v>40</v>
      </c>
      <c r="H1012" s="95"/>
    </row>
    <row r="1013" spans="1:8" x14ac:dyDescent="0.25">
      <c r="A1013" s="16" t="s">
        <v>1877</v>
      </c>
      <c r="B1013" s="94" t="s">
        <v>1879</v>
      </c>
      <c r="C1013" s="94"/>
      <c r="D1013" s="91">
        <v>890</v>
      </c>
      <c r="E1013" s="92">
        <v>47170</v>
      </c>
      <c r="F1013" s="93">
        <v>55</v>
      </c>
      <c r="G1013" s="94" t="s">
        <v>40</v>
      </c>
      <c r="H1013" s="95"/>
    </row>
    <row r="1014" spans="1:8" x14ac:dyDescent="0.25">
      <c r="A1014" s="16" t="s">
        <v>1877</v>
      </c>
      <c r="B1014" s="94" t="s">
        <v>1880</v>
      </c>
      <c r="C1014" s="94"/>
      <c r="D1014" s="91">
        <v>1070</v>
      </c>
      <c r="E1014" s="92">
        <v>396020</v>
      </c>
      <c r="F1014" s="93">
        <v>309</v>
      </c>
      <c r="G1014" s="94" t="s">
        <v>40</v>
      </c>
      <c r="H1014" s="95"/>
    </row>
    <row r="1015" spans="1:8" x14ac:dyDescent="0.25">
      <c r="A1015" s="16" t="s">
        <v>1877</v>
      </c>
      <c r="B1015" s="94" t="s">
        <v>1881</v>
      </c>
      <c r="C1015" s="94"/>
      <c r="D1015" s="91">
        <v>2590</v>
      </c>
      <c r="E1015" s="92">
        <f>574900+5000</f>
        <v>579900</v>
      </c>
      <c r="F1015" s="93">
        <v>231</v>
      </c>
      <c r="G1015" s="94" t="s">
        <v>40</v>
      </c>
      <c r="H1015" s="95"/>
    </row>
    <row r="1016" spans="1:8" x14ac:dyDescent="0.25">
      <c r="A1016" s="16" t="s">
        <v>1877</v>
      </c>
      <c r="B1016" s="94" t="s">
        <v>1882</v>
      </c>
      <c r="C1016" s="94"/>
      <c r="D1016" s="91">
        <v>6390</v>
      </c>
      <c r="E1016" s="92">
        <v>1194110</v>
      </c>
      <c r="F1016" s="93">
        <v>194</v>
      </c>
      <c r="G1016" s="94" t="s">
        <v>40</v>
      </c>
      <c r="H1016" s="95"/>
    </row>
    <row r="1017" spans="1:8" x14ac:dyDescent="0.25">
      <c r="A1017" s="16" t="s">
        <v>1877</v>
      </c>
      <c r="B1017" s="94" t="s">
        <v>1883</v>
      </c>
      <c r="C1017" s="94"/>
      <c r="D1017" s="91">
        <v>13340</v>
      </c>
      <c r="E1017" s="92">
        <v>2533200</v>
      </c>
      <c r="F1017" s="93">
        <f>202-4*2</f>
        <v>194</v>
      </c>
      <c r="G1017" s="94" t="s">
        <v>40</v>
      </c>
      <c r="H1017" s="95"/>
    </row>
    <row r="1018" spans="1:8" x14ac:dyDescent="0.25">
      <c r="A1018" s="16" t="s">
        <v>1877</v>
      </c>
      <c r="B1018" s="94" t="s">
        <v>1884</v>
      </c>
      <c r="C1018" s="94"/>
      <c r="D1018" s="91">
        <v>29365</v>
      </c>
      <c r="E1018" s="92">
        <v>3338710</v>
      </c>
      <c r="F1018" s="93">
        <v>116</v>
      </c>
      <c r="G1018" s="94" t="s">
        <v>40</v>
      </c>
      <c r="H1018" s="95"/>
    </row>
    <row r="1019" spans="1:8" x14ac:dyDescent="0.25">
      <c r="A1019" s="16" t="s">
        <v>1877</v>
      </c>
      <c r="B1019" s="94" t="s">
        <v>1885</v>
      </c>
      <c r="C1019" s="94"/>
      <c r="D1019" s="91">
        <v>40950</v>
      </c>
      <c r="E1019" s="92">
        <v>5146265</v>
      </c>
      <c r="F1019" s="93">
        <f>132-6</f>
        <v>126</v>
      </c>
      <c r="G1019" s="94" t="s">
        <v>40</v>
      </c>
      <c r="H1019" s="95"/>
    </row>
    <row r="1020" spans="1:8" x14ac:dyDescent="0.25">
      <c r="A1020" s="16" t="s">
        <v>1877</v>
      </c>
      <c r="B1020" s="94" t="s">
        <v>1886</v>
      </c>
      <c r="C1020" s="94"/>
      <c r="D1020" s="91">
        <v>59350</v>
      </c>
      <c r="E1020" s="92">
        <v>10552395</v>
      </c>
      <c r="F1020" s="93">
        <f>185-5*2</f>
        <v>175</v>
      </c>
      <c r="G1020" s="94" t="s">
        <v>40</v>
      </c>
      <c r="H1020" s="95"/>
    </row>
    <row r="1021" spans="1:8" x14ac:dyDescent="0.25">
      <c r="A1021" s="16" t="s">
        <v>1877</v>
      </c>
      <c r="B1021" s="94" t="s">
        <v>1887</v>
      </c>
      <c r="C1021" s="94"/>
      <c r="D1021" s="91">
        <v>76425</v>
      </c>
      <c r="E1021" s="92">
        <v>4169225</v>
      </c>
      <c r="F1021" s="93">
        <f>57-2*2</f>
        <v>53</v>
      </c>
      <c r="G1021" s="94" t="s">
        <v>40</v>
      </c>
      <c r="H1021" s="95"/>
    </row>
    <row r="1022" spans="1:8" x14ac:dyDescent="0.25">
      <c r="A1022" s="16" t="s">
        <v>1877</v>
      </c>
      <c r="B1022" s="94" t="s">
        <v>1888</v>
      </c>
      <c r="C1022" s="94"/>
      <c r="D1022" s="91">
        <v>89270</v>
      </c>
      <c r="E1022" s="92">
        <v>3481530</v>
      </c>
      <c r="F1022" s="93">
        <v>39</v>
      </c>
      <c r="G1022" s="94" t="s">
        <v>40</v>
      </c>
      <c r="H1022" s="95"/>
    </row>
    <row r="1023" spans="1:8" x14ac:dyDescent="0.25">
      <c r="A1023" s="16" t="s">
        <v>1877</v>
      </c>
      <c r="B1023" s="94" t="s">
        <v>1889</v>
      </c>
      <c r="C1023" s="94"/>
      <c r="D1023" s="91">
        <v>100500</v>
      </c>
      <c r="E1023" s="92">
        <v>3417000</v>
      </c>
      <c r="F1023" s="93">
        <v>35</v>
      </c>
      <c r="G1023" s="94" t="s">
        <v>40</v>
      </c>
      <c r="H1023" s="95"/>
    </row>
    <row r="1024" spans="1:8" x14ac:dyDescent="0.25">
      <c r="A1024" s="16" t="s">
        <v>1877</v>
      </c>
      <c r="B1024" s="94" t="s">
        <v>1890</v>
      </c>
      <c r="C1024" s="94"/>
      <c r="D1024" s="91">
        <v>1070</v>
      </c>
      <c r="E1024" s="92">
        <v>37293.67</v>
      </c>
      <c r="F1024" s="93">
        <v>38</v>
      </c>
      <c r="G1024" s="94" t="s">
        <v>40</v>
      </c>
      <c r="H1024" s="95"/>
    </row>
    <row r="1025" spans="1:8" x14ac:dyDescent="0.25">
      <c r="A1025" s="16" t="s">
        <v>1877</v>
      </c>
      <c r="B1025" s="94" t="s">
        <v>1891</v>
      </c>
      <c r="C1025" s="94"/>
      <c r="D1025" s="91">
        <v>1070</v>
      </c>
      <c r="E1025" s="92">
        <v>73120</v>
      </c>
      <c r="F1025" s="93">
        <v>74</v>
      </c>
      <c r="G1025" s="94" t="s">
        <v>40</v>
      </c>
      <c r="H1025" s="95"/>
    </row>
    <row r="1026" spans="1:8" x14ac:dyDescent="0.25">
      <c r="A1026" s="16" t="s">
        <v>1877</v>
      </c>
      <c r="B1026" s="94" t="s">
        <v>1892</v>
      </c>
      <c r="C1026" s="94"/>
      <c r="D1026" s="91">
        <v>1195</v>
      </c>
      <c r="E1026" s="92">
        <v>14340</v>
      </c>
      <c r="F1026" s="93">
        <v>12</v>
      </c>
      <c r="G1026" s="94" t="s">
        <v>40</v>
      </c>
      <c r="H1026" s="95"/>
    </row>
    <row r="1027" spans="1:8" x14ac:dyDescent="0.25">
      <c r="A1027" s="16" t="s">
        <v>1877</v>
      </c>
      <c r="B1027" s="94" t="s">
        <v>1893</v>
      </c>
      <c r="C1027" s="94"/>
      <c r="D1027" s="91">
        <v>2135</v>
      </c>
      <c r="E1027" s="92">
        <v>17065</v>
      </c>
      <c r="F1027" s="93">
        <v>6</v>
      </c>
      <c r="G1027" s="94" t="s">
        <v>40</v>
      </c>
      <c r="H1027" s="95"/>
    </row>
    <row r="1028" spans="1:8" x14ac:dyDescent="0.25">
      <c r="A1028" s="16" t="s">
        <v>1877</v>
      </c>
      <c r="B1028" s="94" t="s">
        <v>1894</v>
      </c>
      <c r="C1028" s="94"/>
      <c r="D1028" s="91">
        <v>4450</v>
      </c>
      <c r="E1028" s="92">
        <v>62300</v>
      </c>
      <c r="F1028" s="93">
        <v>14</v>
      </c>
      <c r="G1028" s="94" t="s">
        <v>40</v>
      </c>
      <c r="H1028" s="95"/>
    </row>
    <row r="1029" spans="1:8" x14ac:dyDescent="0.25">
      <c r="A1029" s="16" t="s">
        <v>1877</v>
      </c>
      <c r="B1029" s="94" t="s">
        <v>1895</v>
      </c>
      <c r="C1029" s="94"/>
      <c r="D1029" s="91">
        <v>9780</v>
      </c>
      <c r="E1029" s="92">
        <v>117360</v>
      </c>
      <c r="F1029" s="93">
        <v>12</v>
      </c>
      <c r="G1029" s="94" t="s">
        <v>40</v>
      </c>
      <c r="H1029" s="95"/>
    </row>
    <row r="1030" spans="1:8" x14ac:dyDescent="0.25">
      <c r="A1030" s="16" t="s">
        <v>1877</v>
      </c>
      <c r="B1030" s="94" t="s">
        <v>1896</v>
      </c>
      <c r="C1030" s="94"/>
      <c r="D1030" s="91">
        <v>13650</v>
      </c>
      <c r="E1030" s="92">
        <v>54290</v>
      </c>
      <c r="F1030" s="93">
        <v>5</v>
      </c>
      <c r="G1030" s="94" t="s">
        <v>40</v>
      </c>
      <c r="H1030" s="95"/>
    </row>
    <row r="1031" spans="1:8" x14ac:dyDescent="0.25">
      <c r="A1031" s="16" t="s">
        <v>1877</v>
      </c>
      <c r="B1031" s="94" t="s">
        <v>1897</v>
      </c>
      <c r="C1031" s="94"/>
      <c r="D1031" s="91">
        <v>19785</v>
      </c>
      <c r="E1031" s="92">
        <v>382050</v>
      </c>
      <c r="F1031" s="93">
        <v>20</v>
      </c>
      <c r="G1031" s="94" t="s">
        <v>40</v>
      </c>
      <c r="H1031" s="95"/>
    </row>
    <row r="1032" spans="1:8" x14ac:dyDescent="0.25">
      <c r="A1032" s="16" t="s">
        <v>1877</v>
      </c>
      <c r="B1032" s="94" t="s">
        <v>1898</v>
      </c>
      <c r="C1032" s="94"/>
      <c r="D1032" s="91">
        <v>25460</v>
      </c>
      <c r="E1032" s="92">
        <v>178420</v>
      </c>
      <c r="F1032" s="93">
        <v>8</v>
      </c>
      <c r="G1032" s="94" t="s">
        <v>40</v>
      </c>
      <c r="H1032" s="95"/>
    </row>
    <row r="1033" spans="1:8" x14ac:dyDescent="0.25">
      <c r="A1033" s="16" t="s">
        <v>1877</v>
      </c>
      <c r="B1033" s="94" t="s">
        <v>1899</v>
      </c>
      <c r="C1033" s="94"/>
      <c r="D1033" s="91">
        <v>29755</v>
      </c>
      <c r="E1033" s="92">
        <v>297555</v>
      </c>
      <c r="F1033" s="93">
        <v>10</v>
      </c>
      <c r="G1033" s="94" t="s">
        <v>40</v>
      </c>
      <c r="H1033" s="95"/>
    </row>
    <row r="1034" spans="1:8" x14ac:dyDescent="0.25">
      <c r="A1034" s="16" t="s">
        <v>1877</v>
      </c>
      <c r="B1034" s="94" t="s">
        <v>1900</v>
      </c>
      <c r="C1034" s="94"/>
      <c r="D1034" s="91">
        <v>33495</v>
      </c>
      <c r="E1034" s="92">
        <v>468930</v>
      </c>
      <c r="F1034" s="93">
        <v>14</v>
      </c>
      <c r="G1034" s="94" t="s">
        <v>40</v>
      </c>
      <c r="H1034" s="95"/>
    </row>
    <row r="1035" spans="1:8" x14ac:dyDescent="0.25">
      <c r="A1035" s="16" t="s">
        <v>1877</v>
      </c>
      <c r="B1035" s="94" t="s">
        <v>1901</v>
      </c>
      <c r="C1035" s="94"/>
      <c r="D1035" s="91">
        <v>15000</v>
      </c>
      <c r="E1035" s="92">
        <v>90000</v>
      </c>
      <c r="F1035" s="93">
        <v>6</v>
      </c>
      <c r="G1035" s="94" t="s">
        <v>40</v>
      </c>
      <c r="H1035" s="95"/>
    </row>
    <row r="1036" spans="1:8" x14ac:dyDescent="0.25">
      <c r="A1036" s="16" t="s">
        <v>1877</v>
      </c>
      <c r="B1036" s="94" t="s">
        <v>1902</v>
      </c>
      <c r="C1036" s="94"/>
      <c r="D1036" s="91">
        <v>10000</v>
      </c>
      <c r="E1036" s="92">
        <v>305833</v>
      </c>
      <c r="F1036" s="93">
        <v>31</v>
      </c>
      <c r="G1036" s="94" t="s">
        <v>40</v>
      </c>
      <c r="H1036" s="95"/>
    </row>
    <row r="1037" spans="1:8" x14ac:dyDescent="0.25">
      <c r="A1037" s="16" t="s">
        <v>1877</v>
      </c>
      <c r="B1037" s="94" t="s">
        <v>1903</v>
      </c>
      <c r="C1037" s="94"/>
      <c r="D1037" s="91">
        <v>17000</v>
      </c>
      <c r="E1037" s="92">
        <v>59925</v>
      </c>
      <c r="F1037" s="93">
        <v>4</v>
      </c>
      <c r="G1037" s="94" t="s">
        <v>40</v>
      </c>
      <c r="H1037" s="95"/>
    </row>
    <row r="1038" spans="1:8" x14ac:dyDescent="0.25">
      <c r="A1038" s="16" t="s">
        <v>1877</v>
      </c>
      <c r="B1038" s="94" t="s">
        <v>1904</v>
      </c>
      <c r="C1038" s="94"/>
      <c r="D1038" s="91">
        <v>8750</v>
      </c>
      <c r="E1038" s="92">
        <v>8750</v>
      </c>
      <c r="F1038" s="93">
        <v>1</v>
      </c>
      <c r="G1038" s="94" t="s">
        <v>40</v>
      </c>
      <c r="H1038" s="95"/>
    </row>
    <row r="1039" spans="1:8" x14ac:dyDescent="0.25">
      <c r="A1039" s="16" t="s">
        <v>1877</v>
      </c>
      <c r="B1039" s="94" t="s">
        <v>1905</v>
      </c>
      <c r="C1039" s="94"/>
      <c r="D1039" s="91">
        <v>10000</v>
      </c>
      <c r="E1039" s="92">
        <v>20000</v>
      </c>
      <c r="F1039" s="93">
        <v>2</v>
      </c>
      <c r="G1039" s="94" t="s">
        <v>40</v>
      </c>
      <c r="H1039" s="95"/>
    </row>
    <row r="1040" spans="1:8" x14ac:dyDescent="0.25">
      <c r="A1040" s="16" t="s">
        <v>1877</v>
      </c>
      <c r="B1040" s="94" t="s">
        <v>1906</v>
      </c>
      <c r="C1040" s="94"/>
      <c r="D1040" s="91">
        <v>20000</v>
      </c>
      <c r="E1040" s="92">
        <v>80000</v>
      </c>
      <c r="F1040" s="93">
        <v>6</v>
      </c>
      <c r="G1040" s="94" t="s">
        <v>40</v>
      </c>
      <c r="H1040" s="95"/>
    </row>
    <row r="1041" spans="1:8" x14ac:dyDescent="0.25">
      <c r="A1041" s="16" t="s">
        <v>1877</v>
      </c>
      <c r="B1041" s="94" t="s">
        <v>1907</v>
      </c>
      <c r="C1041" s="94"/>
      <c r="D1041" s="91">
        <v>20000</v>
      </c>
      <c r="E1041" s="92">
        <v>40000</v>
      </c>
      <c r="F1041" s="93">
        <v>2</v>
      </c>
      <c r="G1041" s="94" t="s">
        <v>40</v>
      </c>
      <c r="H1041" s="95"/>
    </row>
    <row r="1042" spans="1:8" x14ac:dyDescent="0.25">
      <c r="A1042" s="16" t="s">
        <v>1877</v>
      </c>
      <c r="B1042" s="94" t="s">
        <v>1908</v>
      </c>
      <c r="C1042" s="94"/>
      <c r="D1042" s="91">
        <v>150000</v>
      </c>
      <c r="E1042" s="92">
        <v>220000</v>
      </c>
      <c r="F1042" s="93">
        <v>2</v>
      </c>
      <c r="G1042" s="94" t="s">
        <v>40</v>
      </c>
      <c r="H1042" s="95"/>
    </row>
    <row r="1043" spans="1:8" x14ac:dyDescent="0.25">
      <c r="A1043" s="16" t="s">
        <v>1877</v>
      </c>
      <c r="B1043" s="94" t="s">
        <v>1909</v>
      </c>
      <c r="C1043" s="94"/>
      <c r="D1043" s="91">
        <v>20000</v>
      </c>
      <c r="E1043" s="92">
        <v>20000</v>
      </c>
      <c r="F1043" s="93">
        <v>1</v>
      </c>
      <c r="G1043" s="94" t="s">
        <v>40</v>
      </c>
      <c r="H1043" s="95"/>
    </row>
    <row r="1044" spans="1:8" x14ac:dyDescent="0.25">
      <c r="A1044" s="16" t="s">
        <v>1877</v>
      </c>
      <c r="B1044" s="94" t="s">
        <v>1910</v>
      </c>
      <c r="C1044" s="94"/>
      <c r="D1044" s="91">
        <v>10000</v>
      </c>
      <c r="E1044" s="92">
        <v>80000</v>
      </c>
      <c r="F1044" s="93">
        <v>10</v>
      </c>
      <c r="G1044" s="94" t="s">
        <v>40</v>
      </c>
      <c r="H1044" s="95"/>
    </row>
    <row r="1045" spans="1:8" x14ac:dyDescent="0.25">
      <c r="A1045" s="16" t="s">
        <v>1877</v>
      </c>
      <c r="B1045" s="94" t="s">
        <v>1911</v>
      </c>
      <c r="C1045" s="94"/>
      <c r="D1045" s="91">
        <v>30000</v>
      </c>
      <c r="E1045" s="92">
        <v>90000</v>
      </c>
      <c r="F1045" s="93">
        <v>3</v>
      </c>
      <c r="G1045" s="94" t="s">
        <v>40</v>
      </c>
      <c r="H1045" s="95"/>
    </row>
    <row r="1046" spans="1:8" x14ac:dyDescent="0.25">
      <c r="A1046" s="16" t="s">
        <v>1877</v>
      </c>
      <c r="B1046" s="94" t="s">
        <v>1912</v>
      </c>
      <c r="C1046" s="94"/>
      <c r="D1046" s="91">
        <v>50000</v>
      </c>
      <c r="E1046" s="92">
        <v>100000</v>
      </c>
      <c r="F1046" s="93">
        <v>2</v>
      </c>
      <c r="G1046" s="94" t="s">
        <v>40</v>
      </c>
      <c r="H1046" s="95"/>
    </row>
    <row r="1047" spans="1:8" x14ac:dyDescent="0.25">
      <c r="A1047" s="16" t="s">
        <v>1877</v>
      </c>
      <c r="B1047" s="94" t="s">
        <v>1913</v>
      </c>
      <c r="C1047" s="94"/>
      <c r="D1047" s="91">
        <v>135000</v>
      </c>
      <c r="E1047" s="92">
        <v>79500</v>
      </c>
      <c r="F1047" s="93">
        <v>1</v>
      </c>
      <c r="G1047" s="94" t="s">
        <v>40</v>
      </c>
      <c r="H1047" s="95"/>
    </row>
    <row r="1048" spans="1:8" x14ac:dyDescent="0.25">
      <c r="A1048" s="16" t="s">
        <v>1877</v>
      </c>
      <c r="B1048" s="94" t="s">
        <v>1914</v>
      </c>
      <c r="C1048" s="94"/>
      <c r="D1048" s="91">
        <v>275000</v>
      </c>
      <c r="E1048" s="92">
        <v>275000</v>
      </c>
      <c r="F1048" s="93">
        <v>1</v>
      </c>
      <c r="G1048" s="94" t="s">
        <v>40</v>
      </c>
      <c r="H1048" s="95"/>
    </row>
    <row r="1049" spans="1:8" x14ac:dyDescent="0.25">
      <c r="A1049" s="16" t="s">
        <v>1877</v>
      </c>
      <c r="B1049" s="94" t="s">
        <v>1915</v>
      </c>
      <c r="C1049" s="94"/>
      <c r="D1049" s="91">
        <v>835</v>
      </c>
      <c r="E1049" s="92">
        <f>52626.9399999999+1128725</f>
        <v>1181351.94</v>
      </c>
      <c r="F1049" s="93">
        <f>3750-1065*2</f>
        <v>1620</v>
      </c>
      <c r="G1049" s="94" t="s">
        <v>40</v>
      </c>
      <c r="H1049" s="95"/>
    </row>
    <row r="1050" spans="1:8" x14ac:dyDescent="0.25">
      <c r="A1050" s="16" t="s">
        <v>1877</v>
      </c>
      <c r="B1050" s="94" t="s">
        <v>1916</v>
      </c>
      <c r="C1050" s="94"/>
      <c r="D1050" s="91">
        <v>1085</v>
      </c>
      <c r="E1050" s="92">
        <v>261975.16999999998</v>
      </c>
      <c r="F1050" s="93">
        <f>475-114*2</f>
        <v>247</v>
      </c>
      <c r="G1050" s="94" t="s">
        <v>40</v>
      </c>
      <c r="H1050" s="95"/>
    </row>
    <row r="1051" spans="1:8" x14ac:dyDescent="0.25">
      <c r="A1051" s="16" t="s">
        <v>1877</v>
      </c>
      <c r="B1051" s="94" t="s">
        <v>1917</v>
      </c>
      <c r="C1051" s="94"/>
      <c r="D1051" s="91">
        <v>3550</v>
      </c>
      <c r="E1051" s="92">
        <v>768042.8899999999</v>
      </c>
      <c r="F1051" s="93">
        <f>402-92*2</f>
        <v>218</v>
      </c>
      <c r="G1051" s="94" t="s">
        <v>40</v>
      </c>
      <c r="H1051" s="95"/>
    </row>
    <row r="1052" spans="1:8" x14ac:dyDescent="0.25">
      <c r="A1052" s="16" t="s">
        <v>1877</v>
      </c>
      <c r="B1052" s="94" t="s">
        <v>1918</v>
      </c>
      <c r="C1052" s="94"/>
      <c r="D1052" s="91">
        <v>7950</v>
      </c>
      <c r="E1052" s="92">
        <v>2937646.3899999997</v>
      </c>
      <c r="F1052" s="93">
        <f>687-155*2</f>
        <v>377</v>
      </c>
      <c r="G1052" s="94" t="s">
        <v>40</v>
      </c>
      <c r="H1052" s="95"/>
    </row>
    <row r="1053" spans="1:8" x14ac:dyDescent="0.25">
      <c r="A1053" s="16" t="s">
        <v>1877</v>
      </c>
      <c r="B1053" s="94" t="s">
        <v>1919</v>
      </c>
      <c r="C1053" s="94"/>
      <c r="D1053" s="91">
        <v>17900</v>
      </c>
      <c r="E1053" s="92">
        <v>3228637.09</v>
      </c>
      <c r="F1053" s="93">
        <f>303-56*2</f>
        <v>191</v>
      </c>
      <c r="G1053" s="94" t="s">
        <v>40</v>
      </c>
      <c r="H1053" s="95"/>
    </row>
    <row r="1054" spans="1:8" x14ac:dyDescent="0.25">
      <c r="A1054" s="16" t="s">
        <v>1877</v>
      </c>
      <c r="B1054" s="94" t="s">
        <v>1920</v>
      </c>
      <c r="C1054" s="94"/>
      <c r="D1054" s="91">
        <v>36175</v>
      </c>
      <c r="E1054" s="92">
        <v>5538051.71</v>
      </c>
      <c r="F1054" s="93">
        <f>269-55*2</f>
        <v>159</v>
      </c>
      <c r="G1054" s="94" t="s">
        <v>40</v>
      </c>
      <c r="H1054" s="95"/>
    </row>
    <row r="1055" spans="1:8" x14ac:dyDescent="0.25">
      <c r="A1055" s="16" t="s">
        <v>1877</v>
      </c>
      <c r="B1055" s="94" t="s">
        <v>1921</v>
      </c>
      <c r="C1055" s="94"/>
      <c r="D1055" s="91">
        <v>74000</v>
      </c>
      <c r="E1055" s="92">
        <f>9788495-1128725.97</f>
        <v>8659769.0299999993</v>
      </c>
      <c r="F1055" s="93">
        <f>165-33</f>
        <v>132</v>
      </c>
      <c r="G1055" s="94" t="s">
        <v>40</v>
      </c>
      <c r="H1055" s="95"/>
    </row>
    <row r="1056" spans="1:8" x14ac:dyDescent="0.25">
      <c r="A1056" s="16" t="s">
        <v>1877</v>
      </c>
      <c r="B1056" s="94" t="s">
        <v>1922</v>
      </c>
      <c r="C1056" s="94"/>
      <c r="D1056" s="91">
        <v>110750</v>
      </c>
      <c r="E1056" s="92">
        <v>6663075</v>
      </c>
      <c r="F1056" s="93">
        <f>85-12*2</f>
        <v>61</v>
      </c>
      <c r="G1056" s="94" t="s">
        <v>40</v>
      </c>
      <c r="H1056" s="95"/>
    </row>
    <row r="1057" spans="1:8" x14ac:dyDescent="0.25">
      <c r="A1057" s="16" t="s">
        <v>1877</v>
      </c>
      <c r="B1057" s="94" t="s">
        <v>1923</v>
      </c>
      <c r="C1057" s="94"/>
      <c r="D1057" s="91">
        <v>221500</v>
      </c>
      <c r="E1057" s="92">
        <v>6645000</v>
      </c>
      <c r="F1057" s="93">
        <f>32-2</f>
        <v>30</v>
      </c>
      <c r="G1057" s="94" t="s">
        <v>40</v>
      </c>
      <c r="H1057" s="95"/>
    </row>
    <row r="1058" spans="1:8" x14ac:dyDescent="0.25">
      <c r="A1058" s="16" t="s">
        <v>1877</v>
      </c>
      <c r="B1058" s="94" t="s">
        <v>1924</v>
      </c>
      <c r="C1058" s="94"/>
      <c r="D1058" s="91">
        <v>367700</v>
      </c>
      <c r="E1058" s="92">
        <v>11766400</v>
      </c>
      <c r="F1058" s="93">
        <v>32</v>
      </c>
      <c r="G1058" s="94" t="s">
        <v>40</v>
      </c>
      <c r="H1058" s="95"/>
    </row>
    <row r="1059" spans="1:8" x14ac:dyDescent="0.25">
      <c r="A1059" s="16" t="s">
        <v>1877</v>
      </c>
      <c r="B1059" s="94" t="s">
        <v>1925</v>
      </c>
      <c r="C1059" s="94"/>
      <c r="D1059" s="91">
        <v>745300</v>
      </c>
      <c r="E1059" s="92">
        <v>5962400</v>
      </c>
      <c r="F1059" s="93">
        <v>8</v>
      </c>
      <c r="G1059" s="94" t="s">
        <v>40</v>
      </c>
      <c r="H1059" s="95"/>
    </row>
    <row r="1060" spans="1:8" x14ac:dyDescent="0.25">
      <c r="A1060" s="16" t="s">
        <v>1877</v>
      </c>
      <c r="B1060" s="94" t="s">
        <v>1926</v>
      </c>
      <c r="C1060" s="94"/>
      <c r="D1060" s="91">
        <v>962500</v>
      </c>
      <c r="E1060" s="92">
        <v>6737500</v>
      </c>
      <c r="F1060" s="93">
        <v>7</v>
      </c>
      <c r="G1060" s="94" t="s">
        <v>40</v>
      </c>
      <c r="H1060" s="95"/>
    </row>
    <row r="1061" spans="1:8" x14ac:dyDescent="0.25">
      <c r="A1061" s="16" t="s">
        <v>1877</v>
      </c>
      <c r="B1061" s="94" t="s">
        <v>1927</v>
      </c>
      <c r="C1061" s="94"/>
      <c r="D1061" s="91">
        <v>1213800</v>
      </c>
      <c r="E1061" s="92">
        <v>4855200</v>
      </c>
      <c r="F1061" s="93">
        <v>4</v>
      </c>
      <c r="G1061" s="94" t="s">
        <v>40</v>
      </c>
      <c r="H1061" s="95"/>
    </row>
    <row r="1062" spans="1:8" x14ac:dyDescent="0.25">
      <c r="A1062" s="16" t="s">
        <v>1877</v>
      </c>
      <c r="B1062" s="94" t="s">
        <v>1928</v>
      </c>
      <c r="C1062" s="94"/>
      <c r="D1062" s="91">
        <v>2037000</v>
      </c>
      <c r="E1062" s="92">
        <v>4074000</v>
      </c>
      <c r="F1062" s="93">
        <v>2</v>
      </c>
      <c r="G1062" s="94" t="s">
        <v>40</v>
      </c>
      <c r="H1062" s="95"/>
    </row>
    <row r="1063" spans="1:8" x14ac:dyDescent="0.25">
      <c r="A1063" s="16" t="s">
        <v>1877</v>
      </c>
      <c r="B1063" s="94" t="s">
        <v>1929</v>
      </c>
      <c r="C1063" s="94"/>
      <c r="D1063" s="91">
        <v>4800</v>
      </c>
      <c r="E1063" s="92">
        <v>4800</v>
      </c>
      <c r="F1063" s="93">
        <v>1</v>
      </c>
      <c r="G1063" s="94" t="s">
        <v>40</v>
      </c>
      <c r="H1063" s="95"/>
    </row>
    <row r="1064" spans="1:8" x14ac:dyDescent="0.25">
      <c r="A1064" s="16" t="s">
        <v>1877</v>
      </c>
      <c r="B1064" s="94" t="s">
        <v>1930</v>
      </c>
      <c r="C1064" s="94"/>
      <c r="D1064" s="91">
        <v>4800</v>
      </c>
      <c r="E1064" s="92">
        <v>4800</v>
      </c>
      <c r="F1064" s="93">
        <v>1</v>
      </c>
      <c r="G1064" s="94" t="s">
        <v>40</v>
      </c>
      <c r="H1064" s="95"/>
    </row>
    <row r="1065" spans="1:8" x14ac:dyDescent="0.25">
      <c r="A1065" s="16" t="s">
        <v>1877</v>
      </c>
      <c r="B1065" s="94" t="s">
        <v>1931</v>
      </c>
      <c r="C1065" s="94"/>
      <c r="D1065" s="91">
        <v>7000</v>
      </c>
      <c r="E1065" s="92">
        <v>7000</v>
      </c>
      <c r="F1065" s="93">
        <v>1</v>
      </c>
      <c r="G1065" s="94" t="s">
        <v>40</v>
      </c>
      <c r="H1065" s="95"/>
    </row>
    <row r="1066" spans="1:8" x14ac:dyDescent="0.25">
      <c r="A1066" s="16" t="s">
        <v>1877</v>
      </c>
      <c r="B1066" s="94" t="s">
        <v>1932</v>
      </c>
      <c r="C1066" s="94"/>
      <c r="D1066" s="91" t="s">
        <v>1933</v>
      </c>
      <c r="E1066" s="92">
        <v>535600</v>
      </c>
      <c r="F1066" s="93">
        <v>98</v>
      </c>
      <c r="G1066" s="94" t="s">
        <v>40</v>
      </c>
      <c r="H1066" s="95"/>
    </row>
    <row r="1067" spans="1:8" x14ac:dyDescent="0.25">
      <c r="A1067" s="16" t="s">
        <v>1877</v>
      </c>
      <c r="B1067" s="94" t="s">
        <v>1934</v>
      </c>
      <c r="C1067" s="94"/>
      <c r="D1067" s="91">
        <v>1800</v>
      </c>
      <c r="E1067" s="92">
        <v>14400</v>
      </c>
      <c r="F1067" s="93">
        <v>7</v>
      </c>
      <c r="G1067" s="94" t="s">
        <v>40</v>
      </c>
      <c r="H1067" s="95"/>
    </row>
    <row r="1068" spans="1:8" x14ac:dyDescent="0.25">
      <c r="A1068" s="16" t="s">
        <v>1877</v>
      </c>
      <c r="B1068" s="94" t="s">
        <v>1935</v>
      </c>
      <c r="C1068" s="94"/>
      <c r="D1068" s="91">
        <v>1000</v>
      </c>
      <c r="E1068" s="92">
        <v>7000</v>
      </c>
      <c r="F1068" s="93">
        <v>7</v>
      </c>
      <c r="G1068" s="94" t="s">
        <v>40</v>
      </c>
      <c r="H1068" s="95"/>
    </row>
    <row r="1069" spans="1:8" x14ac:dyDescent="0.25">
      <c r="A1069" s="16" t="s">
        <v>1877</v>
      </c>
      <c r="B1069" s="94" t="s">
        <v>1936</v>
      </c>
      <c r="C1069" s="94"/>
      <c r="D1069" s="91">
        <v>1500</v>
      </c>
      <c r="E1069" s="92">
        <v>15000</v>
      </c>
      <c r="F1069" s="93">
        <v>12</v>
      </c>
      <c r="G1069" s="94" t="s">
        <v>40</v>
      </c>
      <c r="H1069" s="95"/>
    </row>
    <row r="1070" spans="1:8" x14ac:dyDescent="0.25">
      <c r="A1070" s="16" t="s">
        <v>1877</v>
      </c>
      <c r="B1070" s="94" t="s">
        <v>1937</v>
      </c>
      <c r="C1070" s="94"/>
      <c r="D1070" s="91" t="s">
        <v>1938</v>
      </c>
      <c r="E1070" s="92">
        <v>47600</v>
      </c>
      <c r="F1070" s="93">
        <v>9</v>
      </c>
      <c r="G1070" s="94" t="s">
        <v>40</v>
      </c>
      <c r="H1070" s="95"/>
    </row>
    <row r="1071" spans="1:8" x14ac:dyDescent="0.25">
      <c r="A1071" s="16" t="s">
        <v>1877</v>
      </c>
      <c r="B1071" s="94" t="s">
        <v>1939</v>
      </c>
      <c r="C1071" s="94"/>
      <c r="D1071" s="91" t="s">
        <v>32</v>
      </c>
      <c r="E1071" s="92">
        <v>191400</v>
      </c>
      <c r="F1071" s="93">
        <v>47</v>
      </c>
      <c r="G1071" s="94" t="s">
        <v>40</v>
      </c>
      <c r="H1071" s="95"/>
    </row>
    <row r="1072" spans="1:8" x14ac:dyDescent="0.25">
      <c r="A1072" s="16" t="s">
        <v>1877</v>
      </c>
      <c r="B1072" s="94" t="s">
        <v>1940</v>
      </c>
      <c r="C1072" s="94"/>
      <c r="D1072" s="91">
        <v>3800</v>
      </c>
      <c r="E1072" s="92">
        <v>801800.01000000013</v>
      </c>
      <c r="F1072" s="93">
        <v>224</v>
      </c>
      <c r="G1072" s="94" t="s">
        <v>40</v>
      </c>
      <c r="H1072" s="95"/>
    </row>
    <row r="1073" spans="1:8" x14ac:dyDescent="0.25">
      <c r="A1073" s="16" t="s">
        <v>1877</v>
      </c>
      <c r="B1073" s="94" t="s">
        <v>1941</v>
      </c>
      <c r="C1073" s="94"/>
      <c r="D1073" s="91">
        <v>2500</v>
      </c>
      <c r="E1073" s="92">
        <v>190000</v>
      </c>
      <c r="F1073" s="93">
        <v>63</v>
      </c>
      <c r="G1073" s="94" t="s">
        <v>40</v>
      </c>
      <c r="H1073" s="95"/>
    </row>
    <row r="1074" spans="1:8" x14ac:dyDescent="0.25">
      <c r="A1074" s="16" t="s">
        <v>1877</v>
      </c>
      <c r="B1074" s="94" t="s">
        <v>1942</v>
      </c>
      <c r="C1074" s="94"/>
      <c r="D1074" s="91">
        <v>3800</v>
      </c>
      <c r="E1074" s="92">
        <v>1029800</v>
      </c>
      <c r="F1074" s="93">
        <v>279</v>
      </c>
      <c r="G1074" s="94" t="s">
        <v>40</v>
      </c>
      <c r="H1074" s="95"/>
    </row>
    <row r="1075" spans="1:8" x14ac:dyDescent="0.25">
      <c r="A1075" s="16" t="s">
        <v>1877</v>
      </c>
      <c r="B1075" s="94" t="s">
        <v>1943</v>
      </c>
      <c r="C1075" s="94"/>
      <c r="D1075" s="91">
        <v>3800</v>
      </c>
      <c r="E1075" s="92">
        <v>39266</v>
      </c>
      <c r="F1075" s="93">
        <v>11</v>
      </c>
      <c r="G1075" s="94" t="s">
        <v>40</v>
      </c>
      <c r="H1075" s="95"/>
    </row>
    <row r="1076" spans="1:8" x14ac:dyDescent="0.25">
      <c r="A1076" s="16" t="s">
        <v>1877</v>
      </c>
      <c r="B1076" s="94" t="s">
        <v>1944</v>
      </c>
      <c r="C1076" s="94"/>
      <c r="D1076" s="91">
        <v>500</v>
      </c>
      <c r="E1076" s="92">
        <f>1238000-5000</f>
        <v>1233000</v>
      </c>
      <c r="F1076" s="93">
        <v>2175</v>
      </c>
      <c r="G1076" s="94" t="s">
        <v>40</v>
      </c>
      <c r="H1076" s="95"/>
    </row>
    <row r="1077" spans="1:8" x14ac:dyDescent="0.25">
      <c r="A1077" s="16" t="s">
        <v>1877</v>
      </c>
      <c r="B1077" s="94" t="s">
        <v>1945</v>
      </c>
      <c r="C1077" s="94"/>
      <c r="D1077" s="91" t="s">
        <v>1946</v>
      </c>
      <c r="E1077" s="92">
        <v>77000</v>
      </c>
      <c r="F1077" s="93">
        <v>22</v>
      </c>
      <c r="G1077" s="94" t="s">
        <v>40</v>
      </c>
      <c r="H1077" s="95"/>
    </row>
    <row r="1078" spans="1:8" x14ac:dyDescent="0.25">
      <c r="A1078" s="16" t="s">
        <v>1877</v>
      </c>
      <c r="B1078" s="94" t="s">
        <v>1935</v>
      </c>
      <c r="C1078" s="94"/>
      <c r="D1078" s="91">
        <v>1000</v>
      </c>
      <c r="E1078" s="92">
        <v>83400</v>
      </c>
      <c r="F1078" s="93">
        <v>86</v>
      </c>
      <c r="G1078" s="94" t="s">
        <v>40</v>
      </c>
      <c r="H1078" s="95"/>
    </row>
    <row r="1079" spans="1:8" x14ac:dyDescent="0.25">
      <c r="A1079" s="16" t="s">
        <v>1877</v>
      </c>
      <c r="B1079" s="94" t="s">
        <v>1937</v>
      </c>
      <c r="C1079" s="94"/>
      <c r="D1079" s="91" t="s">
        <v>1938</v>
      </c>
      <c r="E1079" s="92">
        <v>112200</v>
      </c>
      <c r="F1079" s="93">
        <v>23</v>
      </c>
      <c r="G1079" s="94" t="s">
        <v>40</v>
      </c>
      <c r="H1079" s="95"/>
    </row>
    <row r="1080" spans="1:8" x14ac:dyDescent="0.25">
      <c r="A1080" s="16" t="s">
        <v>1877</v>
      </c>
      <c r="B1080" s="94" t="s">
        <v>1947</v>
      </c>
      <c r="C1080" s="94"/>
      <c r="D1080" s="91">
        <v>400</v>
      </c>
      <c r="E1080" s="92">
        <v>9200</v>
      </c>
      <c r="F1080" s="93">
        <v>23</v>
      </c>
      <c r="G1080" s="94" t="s">
        <v>40</v>
      </c>
      <c r="H1080" s="95"/>
    </row>
    <row r="1081" spans="1:8" x14ac:dyDescent="0.25">
      <c r="A1081" s="16" t="s">
        <v>1877</v>
      </c>
      <c r="B1081" s="94" t="s">
        <v>1948</v>
      </c>
      <c r="C1081" s="94"/>
      <c r="D1081" s="91">
        <v>4800</v>
      </c>
      <c r="E1081" s="92">
        <v>751000</v>
      </c>
      <c r="F1081" s="93">
        <v>143</v>
      </c>
      <c r="G1081" s="94" t="s">
        <v>40</v>
      </c>
      <c r="H1081" s="95"/>
    </row>
    <row r="1082" spans="1:8" x14ac:dyDescent="0.25">
      <c r="A1082" s="16" t="s">
        <v>1877</v>
      </c>
      <c r="B1082" s="94" t="s">
        <v>1949</v>
      </c>
      <c r="C1082" s="94"/>
      <c r="D1082" s="91" t="s">
        <v>1950</v>
      </c>
      <c r="E1082" s="92">
        <v>647000</v>
      </c>
      <c r="F1082" s="93">
        <v>142</v>
      </c>
      <c r="G1082" s="94" t="s">
        <v>40</v>
      </c>
      <c r="H1082" s="95"/>
    </row>
    <row r="1083" spans="1:8" x14ac:dyDescent="0.25">
      <c r="A1083" s="16" t="s">
        <v>1877</v>
      </c>
      <c r="B1083" s="94" t="s">
        <v>1951</v>
      </c>
      <c r="C1083" s="94"/>
      <c r="D1083" s="91" t="s">
        <v>1952</v>
      </c>
      <c r="E1083" s="92">
        <v>3349827.73</v>
      </c>
      <c r="F1083" s="93">
        <v>6951</v>
      </c>
      <c r="G1083" s="94" t="s">
        <v>40</v>
      </c>
      <c r="H1083" s="95"/>
    </row>
    <row r="1084" spans="1:8" x14ac:dyDescent="0.25">
      <c r="A1084" s="16" t="s">
        <v>1877</v>
      </c>
      <c r="B1084" s="94" t="s">
        <v>1953</v>
      </c>
      <c r="C1084" s="94"/>
      <c r="D1084" s="91">
        <v>500</v>
      </c>
      <c r="E1084" s="92">
        <v>1304500</v>
      </c>
      <c r="F1084" s="93">
        <v>2621</v>
      </c>
      <c r="G1084" s="94" t="s">
        <v>40</v>
      </c>
      <c r="H1084" s="95"/>
    </row>
    <row r="1085" spans="1:8" x14ac:dyDescent="0.25">
      <c r="A1085" s="16" t="s">
        <v>1877</v>
      </c>
      <c r="B1085" s="94" t="s">
        <v>1954</v>
      </c>
      <c r="C1085" s="94"/>
      <c r="D1085" s="91">
        <v>4800</v>
      </c>
      <c r="E1085" s="92">
        <v>105200</v>
      </c>
      <c r="F1085" s="93">
        <v>22</v>
      </c>
      <c r="G1085" s="94" t="s">
        <v>40</v>
      </c>
      <c r="H1085" s="95"/>
    </row>
    <row r="1086" spans="1:8" x14ac:dyDescent="0.25">
      <c r="A1086" s="16" t="s">
        <v>1877</v>
      </c>
      <c r="B1086" s="94" t="s">
        <v>1955</v>
      </c>
      <c r="C1086" s="94"/>
      <c r="D1086" s="91">
        <v>83000</v>
      </c>
      <c r="E1086" s="92">
        <v>83000</v>
      </c>
      <c r="F1086" s="93">
        <v>1</v>
      </c>
      <c r="G1086" s="94" t="s">
        <v>40</v>
      </c>
      <c r="H1086" s="95"/>
    </row>
    <row r="1087" spans="1:8" x14ac:dyDescent="0.25">
      <c r="A1087" s="16" t="s">
        <v>1877</v>
      </c>
      <c r="B1087" s="94" t="s">
        <v>1956</v>
      </c>
      <c r="C1087" s="94"/>
      <c r="D1087" s="91">
        <v>83000</v>
      </c>
      <c r="E1087" s="92">
        <v>166000</v>
      </c>
      <c r="F1087" s="93">
        <v>2</v>
      </c>
      <c r="G1087" s="94" t="s">
        <v>40</v>
      </c>
      <c r="H1087" s="95"/>
    </row>
    <row r="1088" spans="1:8" x14ac:dyDescent="0.25">
      <c r="A1088" s="16" t="s">
        <v>1877</v>
      </c>
      <c r="B1088" s="94" t="s">
        <v>1957</v>
      </c>
      <c r="C1088" s="94"/>
      <c r="D1088" s="91">
        <v>20000</v>
      </c>
      <c r="E1088" s="92">
        <v>20000</v>
      </c>
      <c r="F1088" s="93">
        <v>1</v>
      </c>
      <c r="G1088" s="94" t="s">
        <v>40</v>
      </c>
      <c r="H1088" s="95"/>
    </row>
    <row r="1089" spans="1:8" x14ac:dyDescent="0.25">
      <c r="A1089" s="16" t="s">
        <v>1877</v>
      </c>
      <c r="B1089" s="94" t="s">
        <v>1930</v>
      </c>
      <c r="C1089" s="94"/>
      <c r="D1089" s="91">
        <v>4800</v>
      </c>
      <c r="E1089" s="92">
        <v>33600</v>
      </c>
      <c r="F1089" s="93">
        <v>7</v>
      </c>
      <c r="G1089" s="94" t="s">
        <v>40</v>
      </c>
      <c r="H1089" s="95"/>
    </row>
    <row r="1090" spans="1:8" x14ac:dyDescent="0.25">
      <c r="A1090" s="16" t="s">
        <v>1877</v>
      </c>
      <c r="B1090" s="94" t="s">
        <v>1931</v>
      </c>
      <c r="C1090" s="94"/>
      <c r="D1090" s="91">
        <v>7000</v>
      </c>
      <c r="E1090" s="92">
        <v>170200</v>
      </c>
      <c r="F1090" s="93">
        <v>25</v>
      </c>
      <c r="G1090" s="94" t="s">
        <v>40</v>
      </c>
      <c r="H1090" s="95"/>
    </row>
    <row r="1091" spans="1:8" x14ac:dyDescent="0.25">
      <c r="A1091" s="16" t="s">
        <v>1877</v>
      </c>
      <c r="B1091" s="94" t="s">
        <v>1958</v>
      </c>
      <c r="C1091" s="94"/>
      <c r="D1091" s="91">
        <v>2000</v>
      </c>
      <c r="E1091" s="92">
        <v>8000</v>
      </c>
      <c r="F1091" s="93">
        <v>4</v>
      </c>
      <c r="G1091" s="94" t="s">
        <v>40</v>
      </c>
      <c r="H1091" s="95"/>
    </row>
    <row r="1092" spans="1:8" x14ac:dyDescent="0.25">
      <c r="A1092" s="16" t="s">
        <v>1877</v>
      </c>
      <c r="B1092" s="94" t="s">
        <v>1959</v>
      </c>
      <c r="C1092" s="94"/>
      <c r="D1092" s="91">
        <v>4800</v>
      </c>
      <c r="E1092" s="92">
        <v>110400</v>
      </c>
      <c r="F1092" s="93">
        <v>23</v>
      </c>
      <c r="G1092" s="94" t="s">
        <v>40</v>
      </c>
      <c r="H1092" s="95"/>
    </row>
    <row r="1093" spans="1:8" x14ac:dyDescent="0.25">
      <c r="A1093" s="16" t="s">
        <v>1877</v>
      </c>
      <c r="B1093" s="94" t="s">
        <v>1960</v>
      </c>
      <c r="C1093" s="94"/>
      <c r="D1093" s="91">
        <v>7000</v>
      </c>
      <c r="E1093" s="92">
        <v>25800</v>
      </c>
      <c r="F1093" s="93">
        <v>5</v>
      </c>
      <c r="G1093" s="94" t="s">
        <v>40</v>
      </c>
      <c r="H1093" s="95"/>
    </row>
    <row r="1094" spans="1:8" x14ac:dyDescent="0.25">
      <c r="A1094" s="16" t="s">
        <v>1877</v>
      </c>
      <c r="B1094" s="94" t="s">
        <v>1961</v>
      </c>
      <c r="C1094" s="94"/>
      <c r="D1094" s="91">
        <v>2000</v>
      </c>
      <c r="E1094" s="92">
        <v>6000</v>
      </c>
      <c r="F1094" s="93">
        <v>3</v>
      </c>
      <c r="G1094" s="94" t="s">
        <v>40</v>
      </c>
      <c r="H1094" s="95"/>
    </row>
    <row r="1095" spans="1:8" x14ac:dyDescent="0.25">
      <c r="A1095" s="16" t="s">
        <v>1877</v>
      </c>
      <c r="B1095" s="94" t="s">
        <v>1962</v>
      </c>
      <c r="C1095" s="94"/>
      <c r="D1095" s="91" t="s">
        <v>1963</v>
      </c>
      <c r="E1095" s="92">
        <v>1682831.0299999979</v>
      </c>
      <c r="F1095" s="93">
        <v>3294</v>
      </c>
      <c r="G1095" s="94" t="s">
        <v>40</v>
      </c>
      <c r="H1095" s="95"/>
    </row>
    <row r="1096" spans="1:8" x14ac:dyDescent="0.25">
      <c r="A1096" s="16" t="s">
        <v>1877</v>
      </c>
      <c r="B1096" s="94" t="s">
        <v>1964</v>
      </c>
      <c r="C1096" s="94"/>
      <c r="D1096" s="91" t="s">
        <v>1965</v>
      </c>
      <c r="E1096" s="92">
        <v>691751.3600000001</v>
      </c>
      <c r="F1096" s="93">
        <v>770</v>
      </c>
      <c r="G1096" s="94" t="s">
        <v>40</v>
      </c>
      <c r="H1096" s="95"/>
    </row>
    <row r="1097" spans="1:8" x14ac:dyDescent="0.25">
      <c r="A1097" s="16" t="s">
        <v>1877</v>
      </c>
      <c r="B1097" s="94" t="s">
        <v>1958</v>
      </c>
      <c r="C1097" s="94"/>
      <c r="D1097" s="91">
        <v>4800</v>
      </c>
      <c r="E1097" s="92">
        <v>572000</v>
      </c>
      <c r="F1097" s="93">
        <v>116</v>
      </c>
      <c r="G1097" s="94" t="s">
        <v>40</v>
      </c>
      <c r="H1097" s="95"/>
    </row>
    <row r="1098" spans="1:8" x14ac:dyDescent="0.25">
      <c r="A1098" s="16" t="s">
        <v>1877</v>
      </c>
      <c r="B1098" s="94" t="s">
        <v>1966</v>
      </c>
      <c r="C1098" s="94"/>
      <c r="D1098" s="91">
        <v>1800</v>
      </c>
      <c r="E1098" s="92">
        <v>121800</v>
      </c>
      <c r="F1098" s="93">
        <v>66</v>
      </c>
      <c r="G1098" s="94" t="s">
        <v>40</v>
      </c>
      <c r="H1098" s="95"/>
    </row>
    <row r="1099" spans="1:8" x14ac:dyDescent="0.25">
      <c r="A1099" s="16" t="s">
        <v>1877</v>
      </c>
      <c r="B1099" s="94" t="s">
        <v>1967</v>
      </c>
      <c r="C1099" s="94"/>
      <c r="D1099" s="91">
        <v>500</v>
      </c>
      <c r="E1099" s="92">
        <v>17400</v>
      </c>
      <c r="F1099" s="93">
        <v>24</v>
      </c>
      <c r="G1099" s="94" t="s">
        <v>40</v>
      </c>
      <c r="H1099" s="95"/>
    </row>
    <row r="1100" spans="1:8" x14ac:dyDescent="0.25">
      <c r="A1100" s="16" t="s">
        <v>1877</v>
      </c>
      <c r="B1100" s="94" t="s">
        <v>1968</v>
      </c>
      <c r="C1100" s="94"/>
      <c r="D1100" s="91">
        <v>1300</v>
      </c>
      <c r="E1100" s="92">
        <v>128200</v>
      </c>
      <c r="F1100" s="93">
        <v>117</v>
      </c>
      <c r="G1100" s="94" t="s">
        <v>40</v>
      </c>
      <c r="H1100" s="95"/>
    </row>
    <row r="1101" spans="1:8" x14ac:dyDescent="0.25">
      <c r="A1101" s="16" t="s">
        <v>1877</v>
      </c>
      <c r="B1101" s="94" t="s">
        <v>1969</v>
      </c>
      <c r="C1101" s="94"/>
      <c r="D1101" s="91">
        <v>700</v>
      </c>
      <c r="E1101" s="92">
        <v>12015</v>
      </c>
      <c r="F1101" s="93">
        <v>21</v>
      </c>
      <c r="G1101" s="94" t="s">
        <v>40</v>
      </c>
      <c r="H1101" s="95"/>
    </row>
    <row r="1102" spans="1:8" x14ac:dyDescent="0.25">
      <c r="A1102" s="16" t="s">
        <v>1877</v>
      </c>
      <c r="B1102" s="94" t="s">
        <v>1970</v>
      </c>
      <c r="C1102" s="94"/>
      <c r="D1102" s="91">
        <v>200</v>
      </c>
      <c r="E1102" s="92">
        <v>1585375</v>
      </c>
      <c r="F1102" s="93">
        <v>8267</v>
      </c>
      <c r="G1102" s="94" t="s">
        <v>40</v>
      </c>
      <c r="H1102" s="95"/>
    </row>
    <row r="1103" spans="1:8" x14ac:dyDescent="0.25">
      <c r="A1103" s="16" t="s">
        <v>1877</v>
      </c>
      <c r="B1103" s="94" t="s">
        <v>1971</v>
      </c>
      <c r="C1103" s="94"/>
      <c r="D1103" s="91">
        <v>200</v>
      </c>
      <c r="E1103" s="92">
        <v>19400</v>
      </c>
      <c r="F1103" s="93">
        <v>105</v>
      </c>
      <c r="G1103" s="94" t="s">
        <v>40</v>
      </c>
      <c r="H1103" s="95"/>
    </row>
    <row r="1104" spans="1:8" x14ac:dyDescent="0.25">
      <c r="A1104" s="16" t="s">
        <v>1877</v>
      </c>
      <c r="B1104" s="94" t="s">
        <v>1972</v>
      </c>
      <c r="C1104" s="94"/>
      <c r="D1104" s="91">
        <v>200</v>
      </c>
      <c r="E1104" s="92">
        <v>2100</v>
      </c>
      <c r="F1104" s="93">
        <v>11</v>
      </c>
      <c r="G1104" s="94" t="s">
        <v>40</v>
      </c>
      <c r="H1104" s="95"/>
    </row>
    <row r="1105" spans="1:8" x14ac:dyDescent="0.25">
      <c r="A1105" s="16" t="s">
        <v>1877</v>
      </c>
      <c r="B1105" s="94" t="s">
        <v>1973</v>
      </c>
      <c r="C1105" s="94"/>
      <c r="D1105" s="91">
        <v>1000</v>
      </c>
      <c r="E1105" s="92">
        <v>9000</v>
      </c>
      <c r="F1105" s="93">
        <v>9</v>
      </c>
      <c r="G1105" s="94" t="s">
        <v>40</v>
      </c>
      <c r="H1105" s="95"/>
    </row>
    <row r="1106" spans="1:8" x14ac:dyDescent="0.25">
      <c r="A1106" s="16" t="s">
        <v>1877</v>
      </c>
      <c r="B1106" s="94" t="s">
        <v>1974</v>
      </c>
      <c r="C1106" s="94"/>
      <c r="D1106" s="91">
        <v>800</v>
      </c>
      <c r="E1106" s="92">
        <v>5400</v>
      </c>
      <c r="F1106" s="93">
        <v>9</v>
      </c>
      <c r="G1106" s="94" t="s">
        <v>40</v>
      </c>
      <c r="H1106" s="95"/>
    </row>
    <row r="1107" spans="1:8" x14ac:dyDescent="0.25">
      <c r="A1107" s="16" t="s">
        <v>1877</v>
      </c>
      <c r="B1107" s="94" t="s">
        <v>1975</v>
      </c>
      <c r="C1107" s="94"/>
      <c r="D1107" s="91">
        <v>100</v>
      </c>
      <c r="E1107" s="92">
        <v>1300</v>
      </c>
      <c r="F1107" s="93">
        <v>14</v>
      </c>
      <c r="G1107" s="94" t="s">
        <v>40</v>
      </c>
      <c r="H1107" s="95"/>
    </row>
    <row r="1108" spans="1:8" x14ac:dyDescent="0.25">
      <c r="A1108" s="16" t="s">
        <v>1877</v>
      </c>
      <c r="B1108" s="94" t="s">
        <v>1976</v>
      </c>
      <c r="C1108" s="94"/>
      <c r="D1108" s="91">
        <v>3600</v>
      </c>
      <c r="E1108" s="92">
        <v>264800</v>
      </c>
      <c r="F1108" s="93">
        <v>78</v>
      </c>
      <c r="G1108" s="94" t="s">
        <v>40</v>
      </c>
      <c r="H1108" s="95"/>
    </row>
    <row r="1109" spans="1:8" x14ac:dyDescent="0.25">
      <c r="A1109" s="16" t="s">
        <v>1877</v>
      </c>
      <c r="B1109" s="94" t="s">
        <v>1977</v>
      </c>
      <c r="C1109" s="94"/>
      <c r="D1109" s="91">
        <v>100</v>
      </c>
      <c r="E1109" s="92">
        <v>2800</v>
      </c>
      <c r="F1109" s="93">
        <v>6</v>
      </c>
      <c r="G1109" s="94" t="s">
        <v>40</v>
      </c>
      <c r="H1109" s="95"/>
    </row>
    <row r="1110" spans="1:8" x14ac:dyDescent="0.25">
      <c r="A1110" s="16" t="s">
        <v>1877</v>
      </c>
      <c r="B1110" s="94" t="s">
        <v>1978</v>
      </c>
      <c r="C1110" s="94"/>
      <c r="D1110" s="91" t="s">
        <v>1979</v>
      </c>
      <c r="E1110" s="92">
        <v>5195</v>
      </c>
      <c r="F1110" s="93">
        <v>167</v>
      </c>
      <c r="G1110" s="94" t="s">
        <v>40</v>
      </c>
      <c r="H1110" s="95"/>
    </row>
    <row r="1111" spans="1:8" x14ac:dyDescent="0.25">
      <c r="A1111" s="16" t="s">
        <v>1877</v>
      </c>
      <c r="B1111" s="94" t="s">
        <v>1980</v>
      </c>
      <c r="C1111" s="94"/>
      <c r="D1111" s="91" t="s">
        <v>1981</v>
      </c>
      <c r="E1111" s="92">
        <v>1972</v>
      </c>
      <c r="F1111" s="93">
        <v>95</v>
      </c>
      <c r="G1111" s="94" t="s">
        <v>40</v>
      </c>
      <c r="H1111" s="95"/>
    </row>
    <row r="1112" spans="1:8" x14ac:dyDescent="0.25">
      <c r="A1112" s="16" t="s">
        <v>1877</v>
      </c>
      <c r="B1112" s="94" t="s">
        <v>1982</v>
      </c>
      <c r="C1112" s="94"/>
      <c r="D1112" s="91">
        <v>30</v>
      </c>
      <c r="E1112" s="92">
        <v>1508.5</v>
      </c>
      <c r="F1112" s="93">
        <v>56</v>
      </c>
      <c r="G1112" s="94" t="s">
        <v>40</v>
      </c>
      <c r="H1112" s="95"/>
    </row>
    <row r="1113" spans="1:8" x14ac:dyDescent="0.25">
      <c r="A1113" s="16" t="s">
        <v>1877</v>
      </c>
      <c r="B1113" s="94" t="s">
        <v>1983</v>
      </c>
      <c r="C1113" s="94"/>
      <c r="D1113" s="91" t="s">
        <v>32</v>
      </c>
      <c r="E1113" s="92">
        <v>3000</v>
      </c>
      <c r="F1113" s="93">
        <v>7</v>
      </c>
      <c r="G1113" s="94" t="s">
        <v>40</v>
      </c>
      <c r="H1113" s="95"/>
    </row>
    <row r="1114" spans="1:8" x14ac:dyDescent="0.25">
      <c r="A1114" s="16" t="s">
        <v>1877</v>
      </c>
      <c r="B1114" s="94" t="s">
        <v>1984</v>
      </c>
      <c r="C1114" s="94"/>
      <c r="D1114" s="91" t="s">
        <v>1985</v>
      </c>
      <c r="E1114" s="92">
        <v>44784.33</v>
      </c>
      <c r="F1114" s="93">
        <v>38</v>
      </c>
      <c r="G1114" s="94" t="s">
        <v>40</v>
      </c>
      <c r="H1114" s="95"/>
    </row>
    <row r="1115" spans="1:8" x14ac:dyDescent="0.25">
      <c r="A1115" s="16" t="s">
        <v>1877</v>
      </c>
      <c r="B1115" s="94" t="s">
        <v>1986</v>
      </c>
      <c r="C1115" s="94"/>
      <c r="D1115" s="91" t="s">
        <v>1987</v>
      </c>
      <c r="E1115" s="92">
        <v>438007.66</v>
      </c>
      <c r="F1115" s="93">
        <v>344</v>
      </c>
      <c r="G1115" s="94" t="s">
        <v>40</v>
      </c>
      <c r="H1115" s="95"/>
    </row>
    <row r="1116" spans="1:8" x14ac:dyDescent="0.25">
      <c r="A1116" s="16" t="s">
        <v>1877</v>
      </c>
      <c r="B1116" s="94" t="s">
        <v>1988</v>
      </c>
      <c r="C1116" s="94"/>
      <c r="D1116" s="91" t="s">
        <v>1987</v>
      </c>
      <c r="E1116" s="92">
        <v>59500</v>
      </c>
      <c r="F1116" s="93">
        <v>22</v>
      </c>
      <c r="G1116" s="94" t="s">
        <v>40</v>
      </c>
      <c r="H1116" s="95"/>
    </row>
    <row r="1117" spans="1:8" ht="30" x14ac:dyDescent="0.25">
      <c r="A1117" s="16" t="s">
        <v>1877</v>
      </c>
      <c r="B1117" s="94" t="s">
        <v>1989</v>
      </c>
      <c r="C1117" s="94"/>
      <c r="D1117" s="91" t="s">
        <v>1990</v>
      </c>
      <c r="E1117" s="92">
        <v>12700</v>
      </c>
      <c r="F1117" s="93">
        <v>18</v>
      </c>
      <c r="G1117" s="94" t="s">
        <v>40</v>
      </c>
      <c r="H1117" s="95"/>
    </row>
    <row r="1118" spans="1:8" x14ac:dyDescent="0.25">
      <c r="A1118" s="16" t="s">
        <v>1877</v>
      </c>
      <c r="B1118" s="94" t="s">
        <v>1991</v>
      </c>
      <c r="C1118" s="94"/>
      <c r="D1118" s="91" t="s">
        <v>1992</v>
      </c>
      <c r="E1118" s="92">
        <v>788555</v>
      </c>
      <c r="F1118" s="93">
        <v>730</v>
      </c>
      <c r="G1118" s="94" t="s">
        <v>40</v>
      </c>
      <c r="H1118" s="95"/>
    </row>
    <row r="1119" spans="1:8" x14ac:dyDescent="0.25">
      <c r="A1119" s="16" t="s">
        <v>1877</v>
      </c>
      <c r="B1119" s="94" t="s">
        <v>1993</v>
      </c>
      <c r="C1119" s="94"/>
      <c r="D1119" s="91" t="s">
        <v>1987</v>
      </c>
      <c r="E1119" s="92">
        <v>331600</v>
      </c>
      <c r="F1119" s="93">
        <v>106</v>
      </c>
      <c r="G1119" s="94" t="s">
        <v>40</v>
      </c>
      <c r="H1119" s="95"/>
    </row>
    <row r="1120" spans="1:8" ht="30" x14ac:dyDescent="0.25">
      <c r="A1120" s="16" t="s">
        <v>1877</v>
      </c>
      <c r="B1120" s="94" t="s">
        <v>1994</v>
      </c>
      <c r="C1120" s="94"/>
      <c r="D1120" s="91" t="s">
        <v>1990</v>
      </c>
      <c r="E1120" s="92">
        <v>151797.71000000002</v>
      </c>
      <c r="F1120" s="93">
        <v>129</v>
      </c>
      <c r="G1120" s="94" t="s">
        <v>40</v>
      </c>
      <c r="H1120" s="95"/>
    </row>
    <row r="1121" spans="1:8" x14ac:dyDescent="0.25">
      <c r="A1121" s="16" t="s">
        <v>1877</v>
      </c>
      <c r="B1121" s="94" t="s">
        <v>1995</v>
      </c>
      <c r="C1121" s="94"/>
      <c r="D1121" s="91" t="s">
        <v>1996</v>
      </c>
      <c r="E1121" s="92">
        <v>959050</v>
      </c>
      <c r="F1121" s="93">
        <v>1479</v>
      </c>
      <c r="G1121" s="94" t="s">
        <v>40</v>
      </c>
      <c r="H1121" s="95"/>
    </row>
    <row r="1122" spans="1:8" x14ac:dyDescent="0.25">
      <c r="A1122" s="16" t="s">
        <v>1877</v>
      </c>
      <c r="B1122" s="94" t="s">
        <v>1997</v>
      </c>
      <c r="C1122" s="94"/>
      <c r="D1122" s="91" t="s">
        <v>1985</v>
      </c>
      <c r="E1122" s="92">
        <v>170</v>
      </c>
      <c r="F1122" s="93">
        <v>5</v>
      </c>
      <c r="G1122" s="94" t="s">
        <v>40</v>
      </c>
      <c r="H1122" s="95"/>
    </row>
    <row r="1123" spans="1:8" x14ac:dyDescent="0.25">
      <c r="A1123" s="16" t="s">
        <v>1877</v>
      </c>
      <c r="B1123" s="94" t="s">
        <v>1998</v>
      </c>
      <c r="C1123" s="94"/>
      <c r="D1123" s="91" t="s">
        <v>1987</v>
      </c>
      <c r="E1123" s="92">
        <v>3220</v>
      </c>
      <c r="F1123" s="93">
        <v>13</v>
      </c>
      <c r="G1123" s="94" t="s">
        <v>40</v>
      </c>
      <c r="H1123" s="95"/>
    </row>
    <row r="1124" spans="1:8" x14ac:dyDescent="0.25">
      <c r="A1124" s="16" t="s">
        <v>1877</v>
      </c>
      <c r="B1124" s="94" t="s">
        <v>1999</v>
      </c>
      <c r="C1124" s="94"/>
      <c r="D1124" s="91" t="s">
        <v>2000</v>
      </c>
      <c r="E1124" s="92">
        <v>10081.229999999981</v>
      </c>
      <c r="F1124" s="93">
        <v>16</v>
      </c>
      <c r="G1124" s="94" t="s">
        <v>40</v>
      </c>
      <c r="H1124" s="95"/>
    </row>
    <row r="1125" spans="1:8" ht="30" x14ac:dyDescent="0.25">
      <c r="A1125" s="16" t="s">
        <v>1877</v>
      </c>
      <c r="B1125" s="94" t="s">
        <v>2001</v>
      </c>
      <c r="C1125" s="94"/>
      <c r="D1125" s="91" t="s">
        <v>1990</v>
      </c>
      <c r="E1125" s="92">
        <v>68300</v>
      </c>
      <c r="F1125" s="93">
        <v>96</v>
      </c>
      <c r="G1125" s="94" t="s">
        <v>40</v>
      </c>
      <c r="H1125" s="95"/>
    </row>
    <row r="1126" spans="1:8" ht="30" x14ac:dyDescent="0.25">
      <c r="A1126" s="16" t="s">
        <v>1877</v>
      </c>
      <c r="B1126" s="94" t="s">
        <v>2002</v>
      </c>
      <c r="C1126" s="94"/>
      <c r="D1126" s="91" t="s">
        <v>1990</v>
      </c>
      <c r="E1126" s="92">
        <f>762200-117110.9-E1127</f>
        <v>640589.1</v>
      </c>
      <c r="F1126" s="93">
        <v>223</v>
      </c>
      <c r="G1126" s="94" t="s">
        <v>40</v>
      </c>
      <c r="H1126" s="95"/>
    </row>
    <row r="1127" spans="1:8" x14ac:dyDescent="0.25">
      <c r="A1127" s="16" t="s">
        <v>1877</v>
      </c>
      <c r="B1127" s="16" t="s">
        <v>2003</v>
      </c>
      <c r="C1127" s="16"/>
      <c r="D1127" s="52" t="s">
        <v>1990</v>
      </c>
      <c r="E1127" s="96">
        <v>4500</v>
      </c>
      <c r="F1127" s="97">
        <v>2</v>
      </c>
      <c r="G1127" s="16" t="s">
        <v>40</v>
      </c>
    </row>
    <row r="1128" spans="1:8" x14ac:dyDescent="0.25">
      <c r="A1128" s="16" t="s">
        <v>1877</v>
      </c>
      <c r="B1128" s="16" t="s">
        <v>2004</v>
      </c>
      <c r="C1128" s="16"/>
      <c r="D1128" s="52" t="s">
        <v>1990</v>
      </c>
      <c r="E1128" s="96">
        <v>78430.03</v>
      </c>
      <c r="F1128" s="97">
        <v>107</v>
      </c>
      <c r="G1128" s="16" t="s">
        <v>40</v>
      </c>
    </row>
    <row r="1129" spans="1:8" x14ac:dyDescent="0.25">
      <c r="A1129" s="16" t="s">
        <v>1877</v>
      </c>
      <c r="B1129" s="16" t="s">
        <v>2005</v>
      </c>
      <c r="C1129" s="16"/>
      <c r="D1129" s="52" t="s">
        <v>1990</v>
      </c>
      <c r="E1129" s="96">
        <v>125200</v>
      </c>
      <c r="F1129" s="97">
        <v>97</v>
      </c>
      <c r="G1129" s="16" t="s">
        <v>40</v>
      </c>
    </row>
    <row r="1130" spans="1:8" ht="57" x14ac:dyDescent="0.25">
      <c r="A1130" s="16" t="s">
        <v>2006</v>
      </c>
      <c r="B1130" s="18" t="s">
        <v>2007</v>
      </c>
      <c r="C1130" s="16" t="s">
        <v>2009</v>
      </c>
      <c r="D1130" s="22" t="s">
        <v>32</v>
      </c>
      <c r="E1130" s="27">
        <v>9420611.8100000005</v>
      </c>
      <c r="F1130" s="98" t="s">
        <v>61</v>
      </c>
      <c r="G1130" s="22" t="s">
        <v>2008</v>
      </c>
    </row>
    <row r="1131" spans="1:8" ht="57" x14ac:dyDescent="0.25">
      <c r="A1131" s="16" t="s">
        <v>2006</v>
      </c>
      <c r="B1131" s="18" t="s">
        <v>2010</v>
      </c>
      <c r="C1131" s="16" t="s">
        <v>2012</v>
      </c>
      <c r="D1131" s="25">
        <v>0.25</v>
      </c>
      <c r="E1131" s="27">
        <v>829273.24</v>
      </c>
      <c r="F1131" s="98">
        <v>3317093</v>
      </c>
      <c r="G1131" s="22" t="s">
        <v>2011</v>
      </c>
    </row>
    <row r="1132" spans="1:8" ht="28.5" x14ac:dyDescent="0.25">
      <c r="A1132" s="16" t="s">
        <v>2006</v>
      </c>
      <c r="B1132" s="18" t="s">
        <v>2013</v>
      </c>
      <c r="C1132" s="16" t="s">
        <v>2015</v>
      </c>
      <c r="D1132" s="99" t="s">
        <v>2014</v>
      </c>
      <c r="E1132" s="29">
        <v>29984939.819999993</v>
      </c>
      <c r="F1132" s="100">
        <v>193579871</v>
      </c>
      <c r="G1132" s="22" t="s">
        <v>40</v>
      </c>
    </row>
    <row r="1133" spans="1:8" x14ac:dyDescent="0.25">
      <c r="A1133" s="16" t="s">
        <v>2006</v>
      </c>
      <c r="B1133" s="18" t="s">
        <v>2016</v>
      </c>
      <c r="C1133" s="16" t="s">
        <v>2017</v>
      </c>
      <c r="D1133" s="22" t="s">
        <v>32</v>
      </c>
      <c r="E1133" s="29">
        <v>535929.01</v>
      </c>
      <c r="F1133" s="98">
        <v>5624</v>
      </c>
      <c r="G1133" s="22" t="s">
        <v>29</v>
      </c>
    </row>
    <row r="1134" spans="1:8" x14ac:dyDescent="0.25">
      <c r="A1134" s="16" t="s">
        <v>2006</v>
      </c>
      <c r="B1134" s="22" t="s">
        <v>2018</v>
      </c>
      <c r="C1134" s="16" t="s">
        <v>2019</v>
      </c>
      <c r="D1134" s="3" t="s">
        <v>61</v>
      </c>
      <c r="E1134" s="27">
        <v>5193.83</v>
      </c>
      <c r="F1134" s="98" t="s">
        <v>61</v>
      </c>
      <c r="G1134" s="22" t="s">
        <v>44</v>
      </c>
    </row>
    <row r="1135" spans="1:8" ht="42.75" x14ac:dyDescent="0.25">
      <c r="A1135" s="16" t="s">
        <v>2020</v>
      </c>
      <c r="B1135" s="16" t="s">
        <v>2021</v>
      </c>
      <c r="C1135" s="16" t="s">
        <v>2022</v>
      </c>
      <c r="D1135" s="16" t="s">
        <v>32</v>
      </c>
      <c r="E1135" s="10">
        <v>1373000</v>
      </c>
      <c r="F1135" s="26">
        <v>213</v>
      </c>
      <c r="G1135" s="16" t="s">
        <v>213</v>
      </c>
    </row>
    <row r="1136" spans="1:8" x14ac:dyDescent="0.25">
      <c r="A1136" s="16" t="s">
        <v>2023</v>
      </c>
      <c r="B1136" s="94" t="s">
        <v>2024</v>
      </c>
      <c r="C1136" s="94" t="s">
        <v>2026</v>
      </c>
      <c r="D1136" s="91">
        <v>5</v>
      </c>
      <c r="E1136" s="129">
        <v>0</v>
      </c>
      <c r="F1136" s="130">
        <v>0</v>
      </c>
      <c r="G1136" s="94" t="s">
        <v>2025</v>
      </c>
    </row>
    <row r="1137" spans="1:7" x14ac:dyDescent="0.25">
      <c r="A1137" s="16" t="s">
        <v>2023</v>
      </c>
      <c r="B1137" s="94" t="s">
        <v>2027</v>
      </c>
      <c r="C1137" s="94" t="s">
        <v>2028</v>
      </c>
      <c r="D1137" s="91">
        <v>10</v>
      </c>
      <c r="E1137" s="129">
        <v>0</v>
      </c>
      <c r="F1137" s="130">
        <v>0</v>
      </c>
      <c r="G1137" s="94" t="s">
        <v>2025</v>
      </c>
    </row>
    <row r="1138" spans="1:7" ht="30" x14ac:dyDescent="0.25">
      <c r="A1138" s="16" t="s">
        <v>2023</v>
      </c>
      <c r="B1138" s="94" t="s">
        <v>2029</v>
      </c>
      <c r="C1138" s="94" t="s">
        <v>2029</v>
      </c>
      <c r="D1138" s="91">
        <v>50</v>
      </c>
      <c r="E1138" s="129">
        <v>0</v>
      </c>
      <c r="F1138" s="130">
        <v>0</v>
      </c>
      <c r="G1138" s="94" t="s">
        <v>2025</v>
      </c>
    </row>
    <row r="1139" spans="1:7" x14ac:dyDescent="0.25">
      <c r="A1139" s="16" t="s">
        <v>2023</v>
      </c>
      <c r="B1139" s="94" t="s">
        <v>2030</v>
      </c>
      <c r="C1139" s="94" t="s">
        <v>2031</v>
      </c>
      <c r="D1139" s="91">
        <v>200</v>
      </c>
      <c r="E1139" s="129">
        <v>0</v>
      </c>
      <c r="F1139" s="130">
        <v>0</v>
      </c>
      <c r="G1139" s="94" t="s">
        <v>2025</v>
      </c>
    </row>
    <row r="1140" spans="1:7" x14ac:dyDescent="0.25">
      <c r="A1140" s="16" t="s">
        <v>2023</v>
      </c>
      <c r="B1140" s="94" t="s">
        <v>2032</v>
      </c>
      <c r="C1140" s="94" t="s">
        <v>2033</v>
      </c>
      <c r="D1140" s="91">
        <v>200</v>
      </c>
      <c r="E1140" s="129">
        <v>0</v>
      </c>
      <c r="F1140" s="130">
        <v>0</v>
      </c>
      <c r="G1140" s="94" t="s">
        <v>2025</v>
      </c>
    </row>
    <row r="1141" spans="1:7" x14ac:dyDescent="0.25">
      <c r="A1141" s="16" t="s">
        <v>2023</v>
      </c>
      <c r="B1141" s="94" t="s">
        <v>2034</v>
      </c>
      <c r="C1141" s="94" t="s">
        <v>2035</v>
      </c>
      <c r="D1141" s="91">
        <v>200</v>
      </c>
      <c r="E1141" s="129">
        <v>0</v>
      </c>
      <c r="F1141" s="130">
        <v>0</v>
      </c>
      <c r="G1141" s="94" t="s">
        <v>2025</v>
      </c>
    </row>
    <row r="1142" spans="1:7" x14ac:dyDescent="0.25">
      <c r="A1142" s="16" t="s">
        <v>2023</v>
      </c>
      <c r="B1142" s="94" t="s">
        <v>2036</v>
      </c>
      <c r="C1142" s="94" t="s">
        <v>2037</v>
      </c>
      <c r="D1142" s="91">
        <v>50</v>
      </c>
      <c r="E1142" s="129">
        <v>6661</v>
      </c>
      <c r="F1142" s="130">
        <v>133.22</v>
      </c>
      <c r="G1142" s="94" t="s">
        <v>2025</v>
      </c>
    </row>
    <row r="1143" spans="1:7" ht="45" x14ac:dyDescent="0.25">
      <c r="A1143" s="16" t="s">
        <v>2023</v>
      </c>
      <c r="B1143" s="94" t="s">
        <v>2038</v>
      </c>
      <c r="C1143" s="94" t="s">
        <v>2039</v>
      </c>
      <c r="D1143" s="91">
        <v>25</v>
      </c>
      <c r="E1143" s="129">
        <f>134788.5</f>
        <v>134788.5</v>
      </c>
      <c r="F1143" s="130">
        <v>5391.54</v>
      </c>
      <c r="G1143" s="94" t="s">
        <v>2025</v>
      </c>
    </row>
    <row r="1144" spans="1:7" x14ac:dyDescent="0.25">
      <c r="A1144" s="16" t="s">
        <v>2023</v>
      </c>
      <c r="B1144" s="94" t="s">
        <v>2040</v>
      </c>
      <c r="C1144" s="94" t="s">
        <v>2041</v>
      </c>
      <c r="D1144" s="91">
        <v>250</v>
      </c>
      <c r="E1144" s="129">
        <v>0</v>
      </c>
      <c r="F1144" s="130">
        <v>0</v>
      </c>
      <c r="G1144" s="94" t="s">
        <v>2025</v>
      </c>
    </row>
    <row r="1145" spans="1:7" x14ac:dyDescent="0.25">
      <c r="A1145" s="16" t="s">
        <v>2023</v>
      </c>
      <c r="B1145" s="94" t="s">
        <v>2042</v>
      </c>
      <c r="C1145" s="94" t="s">
        <v>2043</v>
      </c>
      <c r="D1145" s="91">
        <v>250</v>
      </c>
      <c r="E1145" s="129">
        <v>0</v>
      </c>
      <c r="F1145" s="130">
        <v>0</v>
      </c>
      <c r="G1145" s="94" t="s">
        <v>2025</v>
      </c>
    </row>
    <row r="1146" spans="1:7" x14ac:dyDescent="0.25">
      <c r="A1146" s="16" t="s">
        <v>2023</v>
      </c>
      <c r="B1146" s="94" t="s">
        <v>2044</v>
      </c>
      <c r="C1146" s="94" t="s">
        <v>2045</v>
      </c>
      <c r="D1146" s="91">
        <v>250</v>
      </c>
      <c r="E1146" s="129">
        <v>0</v>
      </c>
      <c r="F1146" s="130">
        <v>0</v>
      </c>
      <c r="G1146" s="94" t="s">
        <v>2025</v>
      </c>
    </row>
    <row r="1147" spans="1:7" x14ac:dyDescent="0.25">
      <c r="A1147" s="16" t="s">
        <v>2023</v>
      </c>
      <c r="B1147" s="94" t="s">
        <v>2046</v>
      </c>
      <c r="C1147" s="94" t="s">
        <v>2047</v>
      </c>
      <c r="D1147" s="91">
        <v>250</v>
      </c>
      <c r="E1147" s="129">
        <v>0</v>
      </c>
      <c r="F1147" s="130">
        <v>0</v>
      </c>
      <c r="G1147" s="94" t="s">
        <v>2025</v>
      </c>
    </row>
    <row r="1148" spans="1:7" x14ac:dyDescent="0.25">
      <c r="A1148" s="16" t="s">
        <v>2023</v>
      </c>
      <c r="B1148" s="94" t="s">
        <v>2048</v>
      </c>
      <c r="C1148" s="94" t="s">
        <v>2049</v>
      </c>
      <c r="D1148" s="91">
        <v>250</v>
      </c>
      <c r="E1148" s="129">
        <v>0</v>
      </c>
      <c r="F1148" s="130">
        <v>0</v>
      </c>
      <c r="G1148" s="94" t="s">
        <v>2025</v>
      </c>
    </row>
    <row r="1149" spans="1:7" x14ac:dyDescent="0.25">
      <c r="A1149" s="16" t="s">
        <v>2023</v>
      </c>
      <c r="B1149" s="94" t="s">
        <v>2050</v>
      </c>
      <c r="C1149" s="94" t="s">
        <v>2051</v>
      </c>
      <c r="D1149" s="91">
        <v>250</v>
      </c>
      <c r="E1149" s="129">
        <v>0</v>
      </c>
      <c r="F1149" s="130">
        <v>0</v>
      </c>
      <c r="G1149" s="94" t="s">
        <v>2025</v>
      </c>
    </row>
    <row r="1150" spans="1:7" x14ac:dyDescent="0.25">
      <c r="A1150" s="16" t="s">
        <v>2023</v>
      </c>
      <c r="B1150" s="94" t="s">
        <v>2052</v>
      </c>
      <c r="C1150" s="94" t="s">
        <v>2053</v>
      </c>
      <c r="D1150" s="91">
        <v>250</v>
      </c>
      <c r="E1150" s="129">
        <v>0</v>
      </c>
      <c r="F1150" s="130">
        <v>0</v>
      </c>
      <c r="G1150" s="94" t="s">
        <v>2025</v>
      </c>
    </row>
    <row r="1151" spans="1:7" x14ac:dyDescent="0.25">
      <c r="A1151" s="16" t="s">
        <v>2023</v>
      </c>
      <c r="B1151" s="94" t="s">
        <v>2054</v>
      </c>
      <c r="C1151" s="94" t="s">
        <v>2055</v>
      </c>
      <c r="D1151" s="91">
        <v>250</v>
      </c>
      <c r="E1151" s="129">
        <v>0</v>
      </c>
      <c r="F1151" s="130">
        <v>0</v>
      </c>
      <c r="G1151" s="94" t="s">
        <v>2025</v>
      </c>
    </row>
    <row r="1152" spans="1:7" ht="30" x14ac:dyDescent="0.25">
      <c r="A1152" s="16" t="s">
        <v>2023</v>
      </c>
      <c r="B1152" s="94" t="s">
        <v>2056</v>
      </c>
      <c r="C1152" s="94" t="s">
        <v>2056</v>
      </c>
      <c r="D1152" s="91">
        <v>500</v>
      </c>
      <c r="E1152" s="129">
        <v>0</v>
      </c>
      <c r="F1152" s="130">
        <v>0</v>
      </c>
      <c r="G1152" s="94" t="s">
        <v>2025</v>
      </c>
    </row>
    <row r="1153" spans="1:7" x14ac:dyDescent="0.25">
      <c r="A1153" s="16" t="s">
        <v>2023</v>
      </c>
      <c r="B1153" s="94" t="s">
        <v>2057</v>
      </c>
      <c r="C1153" s="94" t="s">
        <v>2058</v>
      </c>
      <c r="D1153" s="91">
        <v>500</v>
      </c>
      <c r="E1153" s="129">
        <v>0</v>
      </c>
      <c r="F1153" s="130">
        <v>0</v>
      </c>
      <c r="G1153" s="94" t="s">
        <v>2025</v>
      </c>
    </row>
    <row r="1154" spans="1:7" x14ac:dyDescent="0.25">
      <c r="A1154" s="16" t="s">
        <v>2023</v>
      </c>
      <c r="B1154" s="94" t="s">
        <v>2059</v>
      </c>
      <c r="C1154" s="94" t="s">
        <v>2060</v>
      </c>
      <c r="D1154" s="91">
        <v>500</v>
      </c>
      <c r="E1154" s="129">
        <v>0</v>
      </c>
      <c r="F1154" s="130">
        <v>0</v>
      </c>
      <c r="G1154" s="94" t="s">
        <v>2025</v>
      </c>
    </row>
    <row r="1155" spans="1:7" x14ac:dyDescent="0.25">
      <c r="A1155" s="16" t="s">
        <v>2023</v>
      </c>
      <c r="B1155" s="94" t="s">
        <v>2061</v>
      </c>
      <c r="C1155" s="94" t="s">
        <v>2062</v>
      </c>
      <c r="D1155" s="91">
        <v>500</v>
      </c>
      <c r="E1155" s="129">
        <v>0</v>
      </c>
      <c r="F1155" s="130">
        <v>0</v>
      </c>
      <c r="G1155" s="94" t="s">
        <v>2025</v>
      </c>
    </row>
    <row r="1156" spans="1:7" x14ac:dyDescent="0.25">
      <c r="A1156" s="16" t="s">
        <v>2023</v>
      </c>
      <c r="B1156" s="94" t="s">
        <v>2063</v>
      </c>
      <c r="C1156" s="94" t="s">
        <v>2064</v>
      </c>
      <c r="D1156" s="91">
        <v>500</v>
      </c>
      <c r="E1156" s="129">
        <v>0</v>
      </c>
      <c r="F1156" s="130">
        <v>0</v>
      </c>
      <c r="G1156" s="94" t="s">
        <v>2025</v>
      </c>
    </row>
    <row r="1157" spans="1:7" x14ac:dyDescent="0.25">
      <c r="A1157" s="16" t="s">
        <v>2023</v>
      </c>
      <c r="B1157" s="94" t="s">
        <v>2065</v>
      </c>
      <c r="C1157" s="94" t="s">
        <v>2066</v>
      </c>
      <c r="D1157" s="91">
        <v>500</v>
      </c>
      <c r="E1157" s="129">
        <v>0</v>
      </c>
      <c r="F1157" s="130">
        <v>0</v>
      </c>
      <c r="G1157" s="94" t="s">
        <v>2025</v>
      </c>
    </row>
    <row r="1158" spans="1:7" ht="30" x14ac:dyDescent="0.25">
      <c r="A1158" s="16" t="s">
        <v>2023</v>
      </c>
      <c r="B1158" s="94" t="s">
        <v>2067</v>
      </c>
      <c r="C1158" s="94" t="s">
        <v>2067</v>
      </c>
      <c r="D1158" s="91">
        <v>500</v>
      </c>
      <c r="E1158" s="129">
        <v>0</v>
      </c>
      <c r="F1158" s="130">
        <v>0</v>
      </c>
      <c r="G1158" s="94" t="s">
        <v>2025</v>
      </c>
    </row>
    <row r="1159" spans="1:7" x14ac:dyDescent="0.25">
      <c r="A1159" s="16" t="s">
        <v>2023</v>
      </c>
      <c r="B1159" s="94" t="s">
        <v>2068</v>
      </c>
      <c r="C1159" s="94" t="s">
        <v>2069</v>
      </c>
      <c r="D1159" s="91">
        <v>1000</v>
      </c>
      <c r="E1159" s="129">
        <v>0</v>
      </c>
      <c r="F1159" s="130">
        <v>0</v>
      </c>
      <c r="G1159" s="94" t="s">
        <v>2025</v>
      </c>
    </row>
    <row r="1160" spans="1:7" ht="30" x14ac:dyDescent="0.25">
      <c r="A1160" s="16" t="s">
        <v>2023</v>
      </c>
      <c r="B1160" s="94" t="s">
        <v>2070</v>
      </c>
      <c r="C1160" s="94" t="s">
        <v>2071</v>
      </c>
      <c r="D1160" s="91">
        <v>2500</v>
      </c>
      <c r="E1160" s="129">
        <v>0</v>
      </c>
      <c r="F1160" s="130">
        <v>0</v>
      </c>
      <c r="G1160" s="94" t="s">
        <v>2025</v>
      </c>
    </row>
    <row r="1161" spans="1:7" x14ac:dyDescent="0.25">
      <c r="A1161" s="16" t="s">
        <v>2023</v>
      </c>
      <c r="B1161" s="94" t="s">
        <v>2072</v>
      </c>
      <c r="C1161" s="94" t="s">
        <v>2073</v>
      </c>
      <c r="D1161" s="91">
        <v>2500</v>
      </c>
      <c r="E1161" s="129">
        <v>0</v>
      </c>
      <c r="F1161" s="130">
        <v>0</v>
      </c>
      <c r="G1161" s="94" t="s">
        <v>2025</v>
      </c>
    </row>
    <row r="1162" spans="1:7" x14ac:dyDescent="0.25">
      <c r="A1162" s="16" t="s">
        <v>2023</v>
      </c>
      <c r="B1162" s="94" t="s">
        <v>2074</v>
      </c>
      <c r="C1162" s="94" t="s">
        <v>2075</v>
      </c>
      <c r="D1162" s="91">
        <v>2500</v>
      </c>
      <c r="E1162" s="129">
        <v>0</v>
      </c>
      <c r="F1162" s="130">
        <v>0</v>
      </c>
      <c r="G1162" s="94" t="s">
        <v>2025</v>
      </c>
    </row>
    <row r="1163" spans="1:7" x14ac:dyDescent="0.25">
      <c r="A1163" s="16" t="s">
        <v>2023</v>
      </c>
      <c r="B1163" s="94" t="s">
        <v>2076</v>
      </c>
      <c r="C1163" s="94" t="s">
        <v>2077</v>
      </c>
      <c r="D1163" s="91">
        <v>2500</v>
      </c>
      <c r="E1163" s="129">
        <v>0</v>
      </c>
      <c r="F1163" s="130">
        <v>0</v>
      </c>
      <c r="G1163" s="94" t="s">
        <v>2025</v>
      </c>
    </row>
    <row r="1164" spans="1:7" ht="30" x14ac:dyDescent="0.25">
      <c r="A1164" s="16" t="s">
        <v>2023</v>
      </c>
      <c r="B1164" s="94" t="s">
        <v>2078</v>
      </c>
      <c r="C1164" s="94" t="s">
        <v>2079</v>
      </c>
      <c r="D1164" s="91">
        <v>2500</v>
      </c>
      <c r="E1164" s="129">
        <v>0</v>
      </c>
      <c r="F1164" s="130">
        <v>0</v>
      </c>
      <c r="G1164" s="94" t="s">
        <v>2025</v>
      </c>
    </row>
    <row r="1165" spans="1:7" x14ac:dyDescent="0.25">
      <c r="A1165" s="16" t="s">
        <v>2023</v>
      </c>
      <c r="B1165" s="94" t="s">
        <v>2080</v>
      </c>
      <c r="C1165" s="94" t="s">
        <v>2081</v>
      </c>
      <c r="D1165" s="91">
        <v>5000</v>
      </c>
      <c r="E1165" s="129">
        <v>0</v>
      </c>
      <c r="F1165" s="130">
        <v>0</v>
      </c>
      <c r="G1165" s="94" t="s">
        <v>2025</v>
      </c>
    </row>
    <row r="1166" spans="1:7" x14ac:dyDescent="0.25">
      <c r="A1166" s="16" t="s">
        <v>2023</v>
      </c>
      <c r="B1166" s="94" t="s">
        <v>2082</v>
      </c>
      <c r="C1166" s="94" t="s">
        <v>2083</v>
      </c>
      <c r="D1166" s="91">
        <v>5000</v>
      </c>
      <c r="E1166" s="129">
        <v>0</v>
      </c>
      <c r="F1166" s="130">
        <v>0</v>
      </c>
      <c r="G1166" s="94" t="s">
        <v>2025</v>
      </c>
    </row>
    <row r="1167" spans="1:7" ht="30" x14ac:dyDescent="0.25">
      <c r="A1167" s="16" t="s">
        <v>2023</v>
      </c>
      <c r="B1167" s="94" t="s">
        <v>2084</v>
      </c>
      <c r="C1167" s="94" t="s">
        <v>2086</v>
      </c>
      <c r="D1167" s="91" t="s">
        <v>2085</v>
      </c>
      <c r="E1167" s="129">
        <v>0</v>
      </c>
      <c r="F1167" s="130">
        <v>0</v>
      </c>
      <c r="G1167" s="94" t="s">
        <v>2025</v>
      </c>
    </row>
    <row r="1168" spans="1:7" ht="60" x14ac:dyDescent="0.25">
      <c r="A1168" s="16" t="s">
        <v>2023</v>
      </c>
      <c r="B1168" s="94" t="s">
        <v>2087</v>
      </c>
      <c r="C1168" s="94" t="s">
        <v>2087</v>
      </c>
      <c r="D1168" s="91" t="s">
        <v>2088</v>
      </c>
      <c r="E1168" s="129">
        <v>0</v>
      </c>
      <c r="F1168" s="130">
        <v>0</v>
      </c>
      <c r="G1168" s="94" t="s">
        <v>2025</v>
      </c>
    </row>
    <row r="1169" spans="1:7" x14ac:dyDescent="0.25">
      <c r="A1169" s="16" t="s">
        <v>2023</v>
      </c>
      <c r="B1169" s="94" t="s">
        <v>2089</v>
      </c>
      <c r="C1169" s="94" t="s">
        <v>2090</v>
      </c>
      <c r="D1169" s="91">
        <v>25</v>
      </c>
      <c r="E1169" s="129">
        <v>0</v>
      </c>
      <c r="F1169" s="130">
        <v>0</v>
      </c>
      <c r="G1169" s="94" t="s">
        <v>2025</v>
      </c>
    </row>
    <row r="1170" spans="1:7" ht="30" x14ac:dyDescent="0.25">
      <c r="A1170" s="16" t="s">
        <v>2023</v>
      </c>
      <c r="B1170" s="94" t="s">
        <v>2091</v>
      </c>
      <c r="C1170" s="94" t="s">
        <v>2093</v>
      </c>
      <c r="D1170" s="91" t="s">
        <v>2092</v>
      </c>
      <c r="E1170" s="129">
        <f>1556</f>
        <v>1556</v>
      </c>
      <c r="F1170" s="130">
        <v>3112</v>
      </c>
      <c r="G1170" s="94" t="s">
        <v>2025</v>
      </c>
    </row>
    <row r="1171" spans="1:7" x14ac:dyDescent="0.25">
      <c r="A1171" s="16" t="s">
        <v>2023</v>
      </c>
      <c r="B1171" s="94" t="s">
        <v>2094</v>
      </c>
      <c r="C1171" s="94" t="s">
        <v>2095</v>
      </c>
      <c r="D1171" s="91">
        <v>337</v>
      </c>
      <c r="E1171" s="129">
        <f>130082</f>
        <v>130082</v>
      </c>
      <c r="F1171" s="130">
        <v>386</v>
      </c>
      <c r="G1171" s="94" t="s">
        <v>40</v>
      </c>
    </row>
    <row r="1172" spans="1:7" ht="30" x14ac:dyDescent="0.25">
      <c r="A1172" s="16" t="s">
        <v>2023</v>
      </c>
      <c r="B1172" s="94" t="s">
        <v>2096</v>
      </c>
      <c r="C1172" s="94" t="s">
        <v>2098</v>
      </c>
      <c r="D1172" s="91" t="s">
        <v>2097</v>
      </c>
      <c r="E1172" s="129">
        <v>0</v>
      </c>
      <c r="F1172" s="130">
        <v>0</v>
      </c>
      <c r="G1172" s="94" t="s">
        <v>40</v>
      </c>
    </row>
    <row r="1173" spans="1:7" x14ac:dyDescent="0.25">
      <c r="A1173" s="16" t="s">
        <v>2023</v>
      </c>
      <c r="B1173" s="94" t="s">
        <v>2099</v>
      </c>
      <c r="C1173" s="94" t="s">
        <v>2100</v>
      </c>
      <c r="D1173" s="91">
        <v>25</v>
      </c>
      <c r="E1173" s="129">
        <f>175</f>
        <v>175</v>
      </c>
      <c r="F1173" s="130">
        <v>7</v>
      </c>
      <c r="G1173" s="94" t="s">
        <v>2025</v>
      </c>
    </row>
    <row r="1174" spans="1:7" ht="45" x14ac:dyDescent="0.25">
      <c r="A1174" s="16" t="s">
        <v>2023</v>
      </c>
      <c r="B1174" s="94" t="s">
        <v>2101</v>
      </c>
      <c r="C1174" s="94" t="s">
        <v>2103</v>
      </c>
      <c r="D1174" s="91" t="s">
        <v>2097</v>
      </c>
      <c r="E1174" s="129">
        <f>4008963</f>
        <v>4008963</v>
      </c>
      <c r="F1174" s="130" t="s">
        <v>2102</v>
      </c>
      <c r="G1174" s="94" t="s">
        <v>40</v>
      </c>
    </row>
    <row r="1175" spans="1:7" x14ac:dyDescent="0.25">
      <c r="A1175" s="16" t="s">
        <v>2023</v>
      </c>
      <c r="B1175" s="94" t="s">
        <v>2104</v>
      </c>
      <c r="C1175" s="94" t="s">
        <v>2105</v>
      </c>
      <c r="D1175" s="91">
        <v>25</v>
      </c>
      <c r="E1175" s="129" t="s">
        <v>61</v>
      </c>
      <c r="F1175" s="130" t="s">
        <v>61</v>
      </c>
      <c r="G1175" s="94" t="s">
        <v>2025</v>
      </c>
    </row>
    <row r="1176" spans="1:7" ht="30" x14ac:dyDescent="0.25">
      <c r="A1176" s="16" t="s">
        <v>2023</v>
      </c>
      <c r="B1176" s="94" t="s">
        <v>2106</v>
      </c>
      <c r="C1176" s="94" t="s">
        <v>2106</v>
      </c>
      <c r="D1176" s="91">
        <v>25</v>
      </c>
      <c r="E1176" s="129" t="s">
        <v>61</v>
      </c>
      <c r="F1176" s="130" t="s">
        <v>61</v>
      </c>
      <c r="G1176" s="94" t="s">
        <v>2025</v>
      </c>
    </row>
    <row r="1177" spans="1:7" x14ac:dyDescent="0.25">
      <c r="A1177" s="16" t="s">
        <v>2023</v>
      </c>
      <c r="B1177" s="94" t="s">
        <v>2107</v>
      </c>
      <c r="C1177" s="94" t="s">
        <v>2108</v>
      </c>
      <c r="D1177" s="91">
        <v>25</v>
      </c>
      <c r="E1177" s="129" t="s">
        <v>61</v>
      </c>
      <c r="F1177" s="130" t="s">
        <v>61</v>
      </c>
      <c r="G1177" s="94" t="s">
        <v>2025</v>
      </c>
    </row>
    <row r="1178" spans="1:7" x14ac:dyDescent="0.25">
      <c r="A1178" s="16" t="s">
        <v>2023</v>
      </c>
      <c r="B1178" s="94" t="s">
        <v>2109</v>
      </c>
      <c r="C1178" s="94" t="s">
        <v>2110</v>
      </c>
      <c r="D1178" s="91">
        <v>25</v>
      </c>
      <c r="E1178" s="129">
        <f>18900</f>
        <v>18900</v>
      </c>
      <c r="F1178" s="130">
        <v>756</v>
      </c>
      <c r="G1178" s="94" t="s">
        <v>2025</v>
      </c>
    </row>
    <row r="1179" spans="1:7" x14ac:dyDescent="0.25">
      <c r="A1179" s="16" t="s">
        <v>2023</v>
      </c>
      <c r="B1179" s="94" t="s">
        <v>2111</v>
      </c>
      <c r="C1179" s="94" t="s">
        <v>2112</v>
      </c>
      <c r="D1179" s="91">
        <v>25</v>
      </c>
      <c r="E1179" s="129" t="s">
        <v>61</v>
      </c>
      <c r="F1179" s="130" t="s">
        <v>61</v>
      </c>
      <c r="G1179" s="94" t="s">
        <v>2025</v>
      </c>
    </row>
    <row r="1180" spans="1:7" x14ac:dyDescent="0.25">
      <c r="A1180" s="16" t="s">
        <v>2023</v>
      </c>
      <c r="B1180" s="94" t="s">
        <v>2113</v>
      </c>
      <c r="C1180" s="94" t="s">
        <v>2115</v>
      </c>
      <c r="D1180" s="91">
        <v>50</v>
      </c>
      <c r="E1180" s="129">
        <f>47950+12875-25</f>
        <v>60800</v>
      </c>
      <c r="F1180" s="130">
        <v>1216</v>
      </c>
      <c r="G1180" s="94" t="s">
        <v>2114</v>
      </c>
    </row>
    <row r="1181" spans="1:7" x14ac:dyDescent="0.25">
      <c r="A1181" s="16" t="s">
        <v>2023</v>
      </c>
      <c r="B1181" s="94" t="s">
        <v>2116</v>
      </c>
      <c r="C1181" s="94" t="s">
        <v>2117</v>
      </c>
      <c r="D1181" s="91">
        <v>75</v>
      </c>
      <c r="E1181" s="129">
        <f>ROUNDUP(181422.92,-2)</f>
        <v>181500</v>
      </c>
      <c r="F1181" s="130">
        <v>2420</v>
      </c>
      <c r="G1181" s="94" t="s">
        <v>2025</v>
      </c>
    </row>
    <row r="1182" spans="1:7" x14ac:dyDescent="0.25">
      <c r="A1182" s="16" t="s">
        <v>2023</v>
      </c>
      <c r="B1182" s="94" t="s">
        <v>2118</v>
      </c>
      <c r="C1182" s="94" t="s">
        <v>2119</v>
      </c>
      <c r="D1182" s="91">
        <v>100</v>
      </c>
      <c r="E1182" s="129" t="s">
        <v>61</v>
      </c>
      <c r="F1182" s="130" t="s">
        <v>61</v>
      </c>
      <c r="G1182" s="94" t="s">
        <v>2025</v>
      </c>
    </row>
    <row r="1183" spans="1:7" ht="30" x14ac:dyDescent="0.25">
      <c r="A1183" s="16" t="s">
        <v>2023</v>
      </c>
      <c r="B1183" s="94" t="s">
        <v>2120</v>
      </c>
      <c r="C1183" s="94" t="s">
        <v>2121</v>
      </c>
      <c r="D1183" s="91">
        <v>150</v>
      </c>
      <c r="E1183" s="129">
        <f>ROUNDUP(486122.92+247412.51+3368686.8+432189.67,-2)</f>
        <v>4534500</v>
      </c>
      <c r="F1183" s="130">
        <v>30230</v>
      </c>
      <c r="G1183" s="94" t="s">
        <v>2114</v>
      </c>
    </row>
    <row r="1184" spans="1:7" x14ac:dyDescent="0.25">
      <c r="A1184" s="16" t="s">
        <v>2023</v>
      </c>
      <c r="B1184" s="94" t="s">
        <v>2122</v>
      </c>
      <c r="C1184" s="94" t="s">
        <v>2123</v>
      </c>
      <c r="D1184" s="91">
        <v>200</v>
      </c>
      <c r="E1184" s="129" t="s">
        <v>61</v>
      </c>
      <c r="F1184" s="130" t="s">
        <v>61</v>
      </c>
      <c r="G1184" s="94" t="s">
        <v>2025</v>
      </c>
    </row>
    <row r="1185" spans="1:7" ht="30" x14ac:dyDescent="0.25">
      <c r="A1185" s="16" t="s">
        <v>2023</v>
      </c>
      <c r="B1185" s="94" t="s">
        <v>2124</v>
      </c>
      <c r="C1185" s="94" t="s">
        <v>2125</v>
      </c>
      <c r="D1185" s="91">
        <v>200</v>
      </c>
      <c r="E1185" s="129">
        <f>22200</f>
        <v>22200</v>
      </c>
      <c r="F1185" s="130">
        <v>111</v>
      </c>
      <c r="G1185" s="94" t="s">
        <v>2025</v>
      </c>
    </row>
    <row r="1186" spans="1:7" ht="30" x14ac:dyDescent="0.25">
      <c r="A1186" s="16" t="s">
        <v>2023</v>
      </c>
      <c r="B1186" s="94" t="s">
        <v>2126</v>
      </c>
      <c r="C1186" s="94" t="s">
        <v>2127</v>
      </c>
      <c r="D1186" s="91">
        <v>200</v>
      </c>
      <c r="E1186" s="129" t="s">
        <v>61</v>
      </c>
      <c r="F1186" s="130" t="s">
        <v>61</v>
      </c>
      <c r="G1186" s="94" t="s">
        <v>2025</v>
      </c>
    </row>
    <row r="1187" spans="1:7" x14ac:dyDescent="0.25">
      <c r="A1187" s="16" t="s">
        <v>2023</v>
      </c>
      <c r="B1187" s="94" t="s">
        <v>2128</v>
      </c>
      <c r="C1187" s="94" t="s">
        <v>2129</v>
      </c>
      <c r="D1187" s="91">
        <v>250</v>
      </c>
      <c r="E1187" s="129" t="s">
        <v>61</v>
      </c>
      <c r="F1187" s="130" t="s">
        <v>61</v>
      </c>
      <c r="G1187" s="94" t="s">
        <v>2025</v>
      </c>
    </row>
    <row r="1188" spans="1:7" ht="30" x14ac:dyDescent="0.25">
      <c r="A1188" s="16" t="s">
        <v>2023</v>
      </c>
      <c r="B1188" s="94" t="s">
        <v>2130</v>
      </c>
      <c r="C1188" s="94" t="s">
        <v>2131</v>
      </c>
      <c r="D1188" s="91">
        <v>400</v>
      </c>
      <c r="E1188" s="129">
        <f>(1145318+104349)</f>
        <v>1249667</v>
      </c>
      <c r="F1188" s="130">
        <v>3124.1675</v>
      </c>
      <c r="G1188" s="94" t="s">
        <v>2025</v>
      </c>
    </row>
    <row r="1189" spans="1:7" ht="30" x14ac:dyDescent="0.25">
      <c r="A1189" s="16" t="s">
        <v>2023</v>
      </c>
      <c r="B1189" s="94" t="s">
        <v>2132</v>
      </c>
      <c r="C1189" s="94" t="s">
        <v>2133</v>
      </c>
      <c r="D1189" s="91">
        <v>4000</v>
      </c>
      <c r="E1189" s="129" t="s">
        <v>61</v>
      </c>
      <c r="F1189" s="130" t="s">
        <v>61</v>
      </c>
      <c r="G1189" s="94" t="s">
        <v>2025</v>
      </c>
    </row>
    <row r="1190" spans="1:7" ht="60" x14ac:dyDescent="0.25">
      <c r="A1190" s="16" t="s">
        <v>2023</v>
      </c>
      <c r="B1190" s="94" t="s">
        <v>2134</v>
      </c>
      <c r="C1190" s="94" t="s">
        <v>2135</v>
      </c>
      <c r="D1190" s="91">
        <v>5000</v>
      </c>
      <c r="E1190" s="129" t="s">
        <v>61</v>
      </c>
      <c r="F1190" s="130" t="s">
        <v>61</v>
      </c>
      <c r="G1190" s="94" t="s">
        <v>2025</v>
      </c>
    </row>
    <row r="1191" spans="1:7" ht="30" x14ac:dyDescent="0.25">
      <c r="A1191" s="16" t="s">
        <v>2023</v>
      </c>
      <c r="B1191" s="94" t="s">
        <v>2136</v>
      </c>
      <c r="C1191" s="94" t="s">
        <v>2137</v>
      </c>
      <c r="D1191" s="91">
        <v>250</v>
      </c>
      <c r="E1191" s="129">
        <f>4250+25750</f>
        <v>30000</v>
      </c>
      <c r="F1191" s="130">
        <v>120</v>
      </c>
      <c r="G1191" s="94" t="s">
        <v>2025</v>
      </c>
    </row>
    <row r="1192" spans="1:7" ht="30" x14ac:dyDescent="0.25">
      <c r="A1192" s="16" t="s">
        <v>2023</v>
      </c>
      <c r="B1192" s="94" t="s">
        <v>2138</v>
      </c>
      <c r="C1192" s="94" t="s">
        <v>2138</v>
      </c>
      <c r="D1192" s="91">
        <v>25</v>
      </c>
      <c r="E1192" s="129">
        <v>1450</v>
      </c>
      <c r="F1192" s="130">
        <v>58</v>
      </c>
      <c r="G1192" s="94" t="s">
        <v>2025</v>
      </c>
    </row>
    <row r="1193" spans="1:7" ht="45" x14ac:dyDescent="0.25">
      <c r="A1193" s="16" t="s">
        <v>2023</v>
      </c>
      <c r="B1193" s="94" t="s">
        <v>2139</v>
      </c>
      <c r="C1193" s="94" t="s">
        <v>2140</v>
      </c>
      <c r="D1193" s="91">
        <v>250</v>
      </c>
      <c r="E1193" s="129" t="s">
        <v>61</v>
      </c>
      <c r="F1193" s="130" t="s">
        <v>61</v>
      </c>
      <c r="G1193" s="94" t="s">
        <v>2025</v>
      </c>
    </row>
    <row r="1194" spans="1:7" ht="30" x14ac:dyDescent="0.25">
      <c r="A1194" s="16" t="s">
        <v>2023</v>
      </c>
      <c r="B1194" s="94" t="s">
        <v>2141</v>
      </c>
      <c r="C1194" s="94" t="s">
        <v>2142</v>
      </c>
      <c r="D1194" s="91">
        <v>500</v>
      </c>
      <c r="E1194" s="129" t="s">
        <v>61</v>
      </c>
      <c r="F1194" s="130" t="s">
        <v>61</v>
      </c>
      <c r="G1194" s="94" t="s">
        <v>2025</v>
      </c>
    </row>
    <row r="1195" spans="1:7" ht="30" x14ac:dyDescent="0.25">
      <c r="A1195" s="16" t="s">
        <v>2023</v>
      </c>
      <c r="B1195" s="94" t="s">
        <v>2143</v>
      </c>
      <c r="C1195" s="94" t="s">
        <v>2144</v>
      </c>
      <c r="D1195" s="91">
        <v>1000</v>
      </c>
      <c r="E1195" s="129" t="s">
        <v>61</v>
      </c>
      <c r="F1195" s="130" t="s">
        <v>61</v>
      </c>
      <c r="G1195" s="94" t="s">
        <v>2025</v>
      </c>
    </row>
    <row r="1196" spans="1:7" ht="30" x14ac:dyDescent="0.25">
      <c r="A1196" s="16" t="s">
        <v>2023</v>
      </c>
      <c r="B1196" s="94" t="s">
        <v>2145</v>
      </c>
      <c r="C1196" s="94" t="s">
        <v>2146</v>
      </c>
      <c r="D1196" s="91">
        <v>1000</v>
      </c>
      <c r="E1196" s="129" t="s">
        <v>61</v>
      </c>
      <c r="F1196" s="130" t="s">
        <v>61</v>
      </c>
      <c r="G1196" s="94" t="s">
        <v>2025</v>
      </c>
    </row>
    <row r="1197" spans="1:7" ht="30" x14ac:dyDescent="0.25">
      <c r="A1197" s="16" t="s">
        <v>2023</v>
      </c>
      <c r="B1197" s="94" t="s">
        <v>2147</v>
      </c>
      <c r="C1197" s="94" t="s">
        <v>2148</v>
      </c>
      <c r="D1197" s="91">
        <v>1000</v>
      </c>
      <c r="E1197" s="129" t="s">
        <v>61</v>
      </c>
      <c r="F1197" s="130" t="s">
        <v>61</v>
      </c>
      <c r="G1197" s="94" t="s">
        <v>2025</v>
      </c>
    </row>
    <row r="1198" spans="1:7" x14ac:dyDescent="0.25">
      <c r="A1198" s="16" t="s">
        <v>2023</v>
      </c>
      <c r="B1198" s="94" t="s">
        <v>2149</v>
      </c>
      <c r="C1198" s="94" t="s">
        <v>2150</v>
      </c>
      <c r="D1198" s="91">
        <v>1000</v>
      </c>
      <c r="E1198" s="129" t="s">
        <v>61</v>
      </c>
      <c r="F1198" s="130" t="s">
        <v>61</v>
      </c>
      <c r="G1198" s="94" t="s">
        <v>2025</v>
      </c>
    </row>
    <row r="1199" spans="1:7" x14ac:dyDescent="0.25">
      <c r="A1199" s="16" t="s">
        <v>2023</v>
      </c>
      <c r="B1199" s="94" t="s">
        <v>2151</v>
      </c>
      <c r="C1199" s="94" t="s">
        <v>2152</v>
      </c>
      <c r="D1199" s="91">
        <v>1000</v>
      </c>
      <c r="E1199" s="129" t="s">
        <v>61</v>
      </c>
      <c r="F1199" s="130" t="s">
        <v>61</v>
      </c>
      <c r="G1199" s="94" t="s">
        <v>2025</v>
      </c>
    </row>
    <row r="1200" spans="1:7" ht="30" x14ac:dyDescent="0.25">
      <c r="A1200" s="16" t="s">
        <v>2023</v>
      </c>
      <c r="B1200" s="94" t="s">
        <v>2153</v>
      </c>
      <c r="C1200" s="94" t="s">
        <v>2153</v>
      </c>
      <c r="D1200" s="91">
        <v>1000</v>
      </c>
      <c r="E1200" s="129" t="s">
        <v>61</v>
      </c>
      <c r="F1200" s="130" t="s">
        <v>61</v>
      </c>
      <c r="G1200" s="94" t="s">
        <v>2025</v>
      </c>
    </row>
    <row r="1201" spans="1:7" x14ac:dyDescent="0.25">
      <c r="A1201" s="16" t="s">
        <v>2023</v>
      </c>
      <c r="B1201" s="94" t="s">
        <v>2154</v>
      </c>
      <c r="C1201" s="94" t="s">
        <v>2155</v>
      </c>
      <c r="D1201" s="91">
        <v>2500</v>
      </c>
      <c r="E1201" s="129" t="s">
        <v>61</v>
      </c>
      <c r="F1201" s="130" t="s">
        <v>61</v>
      </c>
      <c r="G1201" s="94" t="s">
        <v>2025</v>
      </c>
    </row>
    <row r="1202" spans="1:7" x14ac:dyDescent="0.25">
      <c r="A1202" s="16" t="s">
        <v>2023</v>
      </c>
      <c r="B1202" s="94" t="s">
        <v>2156</v>
      </c>
      <c r="C1202" s="94" t="s">
        <v>2157</v>
      </c>
      <c r="D1202" s="91">
        <v>2500</v>
      </c>
      <c r="E1202" s="129" t="s">
        <v>61</v>
      </c>
      <c r="F1202" s="130" t="s">
        <v>61</v>
      </c>
      <c r="G1202" s="94" t="s">
        <v>2025</v>
      </c>
    </row>
    <row r="1203" spans="1:7" x14ac:dyDescent="0.25">
      <c r="A1203" s="16" t="s">
        <v>2023</v>
      </c>
      <c r="B1203" s="94" t="s">
        <v>2158</v>
      </c>
      <c r="C1203" s="94" t="s">
        <v>2159</v>
      </c>
      <c r="D1203" s="91">
        <v>2500</v>
      </c>
      <c r="E1203" s="129" t="s">
        <v>61</v>
      </c>
      <c r="F1203" s="130" t="s">
        <v>61</v>
      </c>
      <c r="G1203" s="94" t="s">
        <v>2025</v>
      </c>
    </row>
    <row r="1204" spans="1:7" ht="30" x14ac:dyDescent="0.25">
      <c r="A1204" s="16" t="s">
        <v>2023</v>
      </c>
      <c r="B1204" s="94" t="s">
        <v>2160</v>
      </c>
      <c r="C1204" s="94" t="s">
        <v>2161</v>
      </c>
      <c r="D1204" s="91">
        <v>2500</v>
      </c>
      <c r="E1204" s="129" t="s">
        <v>61</v>
      </c>
      <c r="F1204" s="130" t="s">
        <v>61</v>
      </c>
      <c r="G1204" s="94" t="s">
        <v>2025</v>
      </c>
    </row>
    <row r="1205" spans="1:7" ht="30" x14ac:dyDescent="0.25">
      <c r="A1205" s="16" t="s">
        <v>2023</v>
      </c>
      <c r="B1205" s="94" t="s">
        <v>2162</v>
      </c>
      <c r="C1205" s="94" t="s">
        <v>2163</v>
      </c>
      <c r="D1205" s="91">
        <v>2500</v>
      </c>
      <c r="E1205" s="129" t="s">
        <v>61</v>
      </c>
      <c r="F1205" s="130" t="s">
        <v>61</v>
      </c>
      <c r="G1205" s="94" t="s">
        <v>2025</v>
      </c>
    </row>
    <row r="1206" spans="1:7" ht="45" x14ac:dyDescent="0.25">
      <c r="A1206" s="16" t="s">
        <v>2023</v>
      </c>
      <c r="B1206" s="94" t="s">
        <v>2164</v>
      </c>
      <c r="C1206" s="94" t="s">
        <v>2165</v>
      </c>
      <c r="D1206" s="91">
        <v>2500</v>
      </c>
      <c r="E1206" s="129" t="s">
        <v>61</v>
      </c>
      <c r="F1206" s="130" t="s">
        <v>61</v>
      </c>
      <c r="G1206" s="94" t="s">
        <v>2025</v>
      </c>
    </row>
    <row r="1207" spans="1:7" ht="30" x14ac:dyDescent="0.25">
      <c r="A1207" s="16" t="s">
        <v>2023</v>
      </c>
      <c r="B1207" s="94" t="s">
        <v>2166</v>
      </c>
      <c r="C1207" s="94" t="s">
        <v>2167</v>
      </c>
      <c r="D1207" s="91">
        <v>2500</v>
      </c>
      <c r="E1207" s="129" t="s">
        <v>61</v>
      </c>
      <c r="F1207" s="130" t="s">
        <v>61</v>
      </c>
      <c r="G1207" s="94" t="s">
        <v>2025</v>
      </c>
    </row>
    <row r="1208" spans="1:7" ht="45" x14ac:dyDescent="0.25">
      <c r="A1208" s="16" t="s">
        <v>2023</v>
      </c>
      <c r="B1208" s="94" t="s">
        <v>2168</v>
      </c>
      <c r="C1208" s="94" t="s">
        <v>2169</v>
      </c>
      <c r="D1208" s="91">
        <v>2500</v>
      </c>
      <c r="E1208" s="129" t="s">
        <v>61</v>
      </c>
      <c r="F1208" s="130" t="s">
        <v>61</v>
      </c>
      <c r="G1208" s="94" t="s">
        <v>2025</v>
      </c>
    </row>
    <row r="1209" spans="1:7" ht="60" x14ac:dyDescent="0.25">
      <c r="A1209" s="16" t="s">
        <v>2023</v>
      </c>
      <c r="B1209" s="94" t="s">
        <v>2170</v>
      </c>
      <c r="C1209" s="94" t="s">
        <v>2135</v>
      </c>
      <c r="D1209" s="91">
        <v>5000</v>
      </c>
      <c r="E1209" s="129" t="s">
        <v>61</v>
      </c>
      <c r="F1209" s="130" t="s">
        <v>61</v>
      </c>
      <c r="G1209" s="94" t="s">
        <v>2025</v>
      </c>
    </row>
    <row r="1210" spans="1:7" ht="30" x14ac:dyDescent="0.25">
      <c r="A1210" s="16" t="s">
        <v>2023</v>
      </c>
      <c r="B1210" s="94" t="s">
        <v>2171</v>
      </c>
      <c r="C1210" s="94" t="s">
        <v>2171</v>
      </c>
      <c r="D1210" s="91">
        <v>5000</v>
      </c>
      <c r="E1210" s="129" t="s">
        <v>61</v>
      </c>
      <c r="F1210" s="130" t="s">
        <v>61</v>
      </c>
      <c r="G1210" s="94" t="s">
        <v>2025</v>
      </c>
    </row>
    <row r="1211" spans="1:7" ht="30" x14ac:dyDescent="0.25">
      <c r="A1211" s="16" t="s">
        <v>2023</v>
      </c>
      <c r="B1211" s="94" t="s">
        <v>2172</v>
      </c>
      <c r="C1211" s="94" t="s">
        <v>2174</v>
      </c>
      <c r="D1211" s="91" t="s">
        <v>2173</v>
      </c>
      <c r="E1211" s="129" t="s">
        <v>61</v>
      </c>
      <c r="F1211" s="130" t="s">
        <v>61</v>
      </c>
      <c r="G1211" s="94" t="s">
        <v>2025</v>
      </c>
    </row>
    <row r="1212" spans="1:7" ht="30" x14ac:dyDescent="0.25">
      <c r="A1212" s="16" t="s">
        <v>2023</v>
      </c>
      <c r="B1212" s="94" t="s">
        <v>2106</v>
      </c>
      <c r="C1212" s="94" t="s">
        <v>2175</v>
      </c>
      <c r="D1212" s="91">
        <v>25</v>
      </c>
      <c r="E1212" s="129" t="s">
        <v>61</v>
      </c>
      <c r="F1212" s="130" t="s">
        <v>61</v>
      </c>
      <c r="G1212" s="94" t="s">
        <v>2025</v>
      </c>
    </row>
    <row r="1213" spans="1:7" x14ac:dyDescent="0.25">
      <c r="A1213" s="16" t="s">
        <v>2023</v>
      </c>
      <c r="B1213" s="94" t="s">
        <v>2176</v>
      </c>
      <c r="C1213" s="94" t="s">
        <v>2176</v>
      </c>
      <c r="D1213" s="91">
        <v>1056</v>
      </c>
      <c r="E1213" s="129" t="s">
        <v>61</v>
      </c>
      <c r="F1213" s="130" t="s">
        <v>61</v>
      </c>
      <c r="G1213" s="94" t="s">
        <v>2025</v>
      </c>
    </row>
    <row r="1214" spans="1:7" x14ac:dyDescent="0.25">
      <c r="A1214" s="16" t="s">
        <v>2023</v>
      </c>
      <c r="B1214" s="94" t="s">
        <v>2177</v>
      </c>
      <c r="C1214" s="94" t="s">
        <v>2177</v>
      </c>
      <c r="D1214" s="91">
        <v>1056</v>
      </c>
      <c r="E1214" s="129" t="s">
        <v>61</v>
      </c>
      <c r="F1214" s="130" t="s">
        <v>61</v>
      </c>
      <c r="G1214" s="94" t="s">
        <v>2178</v>
      </c>
    </row>
    <row r="1215" spans="1:7" x14ac:dyDescent="0.25">
      <c r="A1215" s="16" t="s">
        <v>2023</v>
      </c>
      <c r="B1215" s="94" t="s">
        <v>2179</v>
      </c>
      <c r="C1215" s="94" t="s">
        <v>2180</v>
      </c>
      <c r="D1215" s="91">
        <v>1056</v>
      </c>
      <c r="E1215" s="129">
        <f>867224</f>
        <v>867224</v>
      </c>
      <c r="F1215" s="130">
        <v>821.2348484848485</v>
      </c>
      <c r="G1215" s="94" t="s">
        <v>40</v>
      </c>
    </row>
    <row r="1216" spans="1:7" x14ac:dyDescent="0.25">
      <c r="A1216" s="16" t="s">
        <v>2023</v>
      </c>
      <c r="B1216" s="94" t="s">
        <v>2181</v>
      </c>
      <c r="C1216" s="94" t="s">
        <v>2182</v>
      </c>
      <c r="D1216" s="91">
        <v>1056</v>
      </c>
      <c r="E1216" s="129" t="s">
        <v>61</v>
      </c>
      <c r="F1216" s="130" t="s">
        <v>61</v>
      </c>
      <c r="G1216" s="94" t="s">
        <v>40</v>
      </c>
    </row>
    <row r="1217" spans="1:7" x14ac:dyDescent="0.25">
      <c r="A1217" s="16" t="s">
        <v>2023</v>
      </c>
      <c r="B1217" s="94" t="s">
        <v>2183</v>
      </c>
      <c r="C1217" s="94" t="s">
        <v>2183</v>
      </c>
      <c r="D1217" s="91">
        <v>1156</v>
      </c>
      <c r="E1217" s="129">
        <f>613076.54</f>
        <v>613076.54</v>
      </c>
      <c r="F1217" s="130">
        <v>530.34302768166094</v>
      </c>
      <c r="G1217" s="94" t="s">
        <v>2184</v>
      </c>
    </row>
    <row r="1218" spans="1:7" x14ac:dyDescent="0.25">
      <c r="A1218" s="16" t="s">
        <v>2023</v>
      </c>
      <c r="B1218" s="94" t="s">
        <v>2185</v>
      </c>
      <c r="C1218" s="94" t="s">
        <v>2186</v>
      </c>
      <c r="D1218" s="91">
        <v>1156</v>
      </c>
      <c r="E1218" s="129">
        <f>6418308.61</f>
        <v>6418308.6100000003</v>
      </c>
      <c r="F1218" s="130">
        <v>5552.1700778546719</v>
      </c>
      <c r="G1218" s="94" t="s">
        <v>2184</v>
      </c>
    </row>
    <row r="1219" spans="1:7" ht="72.75" customHeight="1" x14ac:dyDescent="0.25">
      <c r="A1219" s="16" t="s">
        <v>2023</v>
      </c>
      <c r="B1219" s="94" t="s">
        <v>2187</v>
      </c>
      <c r="C1219" s="94" t="s">
        <v>2187</v>
      </c>
      <c r="D1219" s="91">
        <v>1156</v>
      </c>
      <c r="E1219" s="129" t="s">
        <v>61</v>
      </c>
      <c r="F1219" s="130" t="s">
        <v>61</v>
      </c>
      <c r="G1219" s="94" t="s">
        <v>40</v>
      </c>
    </row>
    <row r="1220" spans="1:7" x14ac:dyDescent="0.25">
      <c r="A1220" s="16" t="s">
        <v>2023</v>
      </c>
      <c r="B1220" s="94" t="s">
        <v>2188</v>
      </c>
      <c r="C1220" s="94" t="s">
        <v>2188</v>
      </c>
      <c r="D1220" s="91">
        <v>1156</v>
      </c>
      <c r="E1220" s="129">
        <f>4852</f>
        <v>4852</v>
      </c>
      <c r="F1220" s="130">
        <v>4.1972318339100347</v>
      </c>
      <c r="G1220" s="94" t="s">
        <v>2184</v>
      </c>
    </row>
    <row r="1221" spans="1:7" x14ac:dyDescent="0.25">
      <c r="A1221" s="16" t="s">
        <v>2023</v>
      </c>
      <c r="B1221" s="94" t="s">
        <v>2189</v>
      </c>
      <c r="C1221" s="94" t="s">
        <v>2190</v>
      </c>
      <c r="D1221" s="91">
        <v>250</v>
      </c>
      <c r="E1221" s="129">
        <f>59750</f>
        <v>59750</v>
      </c>
      <c r="F1221" s="130">
        <v>239</v>
      </c>
      <c r="G1221" s="94" t="s">
        <v>2025</v>
      </c>
    </row>
    <row r="1222" spans="1:7" ht="28.5" x14ac:dyDescent="0.25">
      <c r="A1222" s="156" t="s">
        <v>2227</v>
      </c>
      <c r="B1222" s="157" t="s">
        <v>2228</v>
      </c>
      <c r="C1222" s="157" t="s">
        <v>61</v>
      </c>
      <c r="D1222" s="189" t="s">
        <v>61</v>
      </c>
      <c r="E1222" s="158">
        <v>227336866</v>
      </c>
      <c r="F1222" s="189" t="s">
        <v>61</v>
      </c>
      <c r="G1222" s="157" t="s">
        <v>61</v>
      </c>
    </row>
  </sheetData>
  <autoFilter ref="A2:G1221" xr:uid="{A12C52C4-02AC-4F0A-919B-4FAADDAFB2C5}"/>
  <mergeCells count="46">
    <mergeCell ref="F664:F665"/>
    <mergeCell ref="E676:E687"/>
    <mergeCell ref="F676:F687"/>
    <mergeCell ref="C386:C387"/>
    <mergeCell ref="C450:C451"/>
    <mergeCell ref="C477:C479"/>
    <mergeCell ref="C488:C490"/>
    <mergeCell ref="D620:D621"/>
    <mergeCell ref="E620:E621"/>
    <mergeCell ref="F620:F621"/>
    <mergeCell ref="E630:E632"/>
    <mergeCell ref="E642:E645"/>
    <mergeCell ref="F642:F645"/>
    <mergeCell ref="E477:E479"/>
    <mergeCell ref="F477:F479"/>
    <mergeCell ref="E466:E467"/>
    <mergeCell ref="H601:H605"/>
    <mergeCell ref="H606:H612"/>
    <mergeCell ref="E608:E612"/>
    <mergeCell ref="F608:F612"/>
    <mergeCell ref="E613:E619"/>
    <mergeCell ref="F613:F619"/>
    <mergeCell ref="H487:H488"/>
    <mergeCell ref="E488:E490"/>
    <mergeCell ref="F488:F490"/>
    <mergeCell ref="H490:H498"/>
    <mergeCell ref="H499:H516"/>
    <mergeCell ref="H478:H479"/>
    <mergeCell ref="H481:H483"/>
    <mergeCell ref="H484:H486"/>
    <mergeCell ref="H443:H444"/>
    <mergeCell ref="H459:H460"/>
    <mergeCell ref="H462:H468"/>
    <mergeCell ref="E469:E475"/>
    <mergeCell ref="H470:H472"/>
    <mergeCell ref="E437:E438"/>
    <mergeCell ref="F437:F438"/>
    <mergeCell ref="E439:E440"/>
    <mergeCell ref="F439:F440"/>
    <mergeCell ref="E441:E442"/>
    <mergeCell ref="F441:F442"/>
    <mergeCell ref="A1:G1"/>
    <mergeCell ref="E336:E337"/>
    <mergeCell ref="H336:H339"/>
    <mergeCell ref="E339:E340"/>
    <mergeCell ref="E367:E3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Gordon</dc:creator>
  <cp:lastModifiedBy>Michelle Gordon</cp:lastModifiedBy>
  <dcterms:created xsi:type="dcterms:W3CDTF">2020-02-19T20:22:56Z</dcterms:created>
  <dcterms:modified xsi:type="dcterms:W3CDTF">2020-03-12T17:46:53Z</dcterms:modified>
</cp:coreProperties>
</file>